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1総務・地方分権グループ\01個別業務\■■奨学金\01　大学生等奨学金\05　貸付\00　貸付決定(R7)\02第２回目募集\04HP、記者室投げ込み\ＨＰアップ用ファイル\"/>
    </mc:Choice>
  </mc:AlternateContent>
  <workbookProtection workbookAlgorithmName="SHA-512" workbookHashValue="rMqQxcBhsLS4nT4rb4MioamNj/Us2P2cya2HTh49MpkGZb4KnlyMJ+bM3u9bSyYcux2+CfUAXdodKneKjWKB3g==" workbookSaltValue="ecjRRucFqVqokJNSvyczKg==" workbookSpinCount="100000" lockStructure="1"/>
  <bookViews>
    <workbookView showSheetTabs="0" xWindow="0" yWindow="0" windowWidth="16380" windowHeight="8190"/>
  </bookViews>
  <sheets>
    <sheet name="Sheet1" sheetId="1" r:id="rId1"/>
  </sheets>
  <definedNames>
    <definedName name="_xlnm.Print_Area" localSheetId="0">Sheet1!$A$1:$P$89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75" i="1" l="1"/>
  <c r="AB73" i="1"/>
  <c r="AB71" i="1"/>
  <c r="AB69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G39" i="1"/>
  <c r="AB38" i="1"/>
  <c r="AB35" i="1"/>
  <c r="AB33" i="1"/>
  <c r="AB31" i="1"/>
  <c r="AB26" i="1"/>
  <c r="AB23" i="1"/>
  <c r="AB20" i="1"/>
  <c r="AI17" i="1"/>
  <c r="AH17" i="1"/>
  <c r="AG17" i="1"/>
  <c r="AF17" i="1"/>
  <c r="AB17" i="1"/>
  <c r="AB14" i="1"/>
  <c r="AH11" i="1"/>
  <c r="AG11" i="1"/>
  <c r="AF11" i="1"/>
  <c r="AB11" i="1"/>
  <c r="AB78" i="1" l="1"/>
  <c r="AB28" i="1"/>
  <c r="AI11" i="1"/>
  <c r="AB80" i="1" l="1"/>
  <c r="AB82" i="1" s="1"/>
  <c r="G77" i="1" s="1"/>
</calcChain>
</file>

<file path=xl/sharedStrings.xml><?xml version="1.0" encoding="utf-8"?>
<sst xmlns="http://schemas.openxmlformats.org/spreadsheetml/2006/main" count="172" uniqueCount="70">
  <si>
    <t>香川県大学生等奨学金　家計基準判定表</t>
  </si>
  <si>
    <t>「香川県大学生等奨学金」を申し込む際には、家計に関する基準を満たす必要があります。</t>
  </si>
  <si>
    <t>申込みの前に、次の各項目に必要事項を入力し、ご自身が基準を満たすかどうかの参考にしてください。</t>
  </si>
  <si>
    <t>なお、入力に誤りがある場合、正しい判定が得られませんので、ご留意ください。</t>
  </si>
  <si>
    <t>父の収入を入力してください</t>
  </si>
  <si>
    <t>A</t>
  </si>
  <si>
    <t>B(控除後額)</t>
  </si>
  <si>
    <t>B(控除額)</t>
  </si>
  <si>
    <t>B</t>
  </si>
  <si>
    <t>□</t>
  </si>
  <si>
    <t>給与収入</t>
  </si>
  <si>
    <r>
      <rPr>
        <sz val="12"/>
        <color rgb="FF333333"/>
        <rFont val="HGｺﾞｼｯｸE"/>
        <family val="3"/>
        <charset val="128"/>
      </rPr>
      <t>：</t>
    </r>
    <r>
      <rPr>
        <sz val="12"/>
        <color rgb="FF333333"/>
        <rFont val="HG丸ｺﾞｼｯｸM-PRO"/>
        <family val="3"/>
        <charset val="128"/>
      </rPr>
      <t>源泉徴収票の支払金額</t>
    </r>
  </si>
  <si>
    <t>万円</t>
  </si>
  <si>
    <t>給与・年金</t>
  </si>
  <si>
    <t>年金収入</t>
  </si>
  <si>
    <r>
      <rPr>
        <sz val="12"/>
        <color rgb="FF333333"/>
        <rFont val="HGｺﾞｼｯｸE"/>
        <family val="3"/>
        <charset val="128"/>
      </rPr>
      <t>：</t>
    </r>
    <r>
      <rPr>
        <sz val="12"/>
        <color rgb="FF333333"/>
        <rFont val="HG丸ｺﾞｼｯｸM-PRO"/>
        <family val="3"/>
        <charset val="128"/>
      </rPr>
      <t>年金振込通知、額改定通知または源泉徴収票の年額</t>
    </r>
  </si>
  <si>
    <t>給与・年金以外</t>
  </si>
  <si>
    <r>
      <rPr>
        <sz val="12"/>
        <color rgb="FF333333"/>
        <rFont val="HGｺﾞｼｯｸE"/>
        <family val="3"/>
        <charset val="128"/>
      </rPr>
      <t>：</t>
    </r>
    <r>
      <rPr>
        <sz val="12"/>
        <color rgb="FF333333"/>
        <rFont val="HG丸ｺﾞｼｯｸM-PRO"/>
        <family val="3"/>
        <charset val="128"/>
      </rPr>
      <t>両方に金額を入力</t>
    </r>
  </si>
  <si>
    <t>　確定申告書の収入・売上金額</t>
  </si>
  <si>
    <t>　確定申告書の所得金額</t>
  </si>
  <si>
    <t>事業</t>
  </si>
  <si>
    <t>母の収入を入力してください</t>
  </si>
  <si>
    <t xml:space="preserve">
・万円未満を切捨て</t>
  </si>
  <si>
    <t xml:space="preserve">・各金額を証明する書類が必要です
</t>
  </si>
  <si>
    <t>父、母ともに収入の記載がない場合、
父母に代わる家計支持者の収入を入力してください</t>
  </si>
  <si>
    <t>所得</t>
  </si>
  <si>
    <t>申込者（本人）の進学予定の学校種別を選択してください</t>
  </si>
  <si>
    <t>本人</t>
  </si>
  <si>
    <t>世帯（家族）の人数を選択してください</t>
  </si>
  <si>
    <t>人</t>
  </si>
  <si>
    <t>収入基準</t>
  </si>
  <si>
    <t>母子世帯または父子世帯ですか（はい、いいえを選択）</t>
  </si>
  <si>
    <t>母子・父子</t>
  </si>
  <si>
    <t>申込者（本人）以外に、就学中、就学前の子がいますか（はい、いいえを選択）</t>
  </si>
  <si>
    <t>多子世帯</t>
  </si>
  <si>
    <t>È</t>
  </si>
  <si>
    <t>未就学児</t>
  </si>
  <si>
    <t>就学前</t>
  </si>
  <si>
    <t>小学生</t>
  </si>
  <si>
    <t>就学中</t>
  </si>
  <si>
    <t>中学生</t>
  </si>
  <si>
    <t>高等学校</t>
  </si>
  <si>
    <t>国公立</t>
  </si>
  <si>
    <t>自宅通学</t>
  </si>
  <si>
    <t>自学外通学</t>
  </si>
  <si>
    <t>私　立</t>
  </si>
  <si>
    <t>高等専門学校
（１～３年）</t>
  </si>
  <si>
    <t>高等専門学校
（４、５年、専攻科）</t>
  </si>
  <si>
    <t>大学
短期大学
大学院</t>
  </si>
  <si>
    <t>専修学校
（高等課程）</t>
  </si>
  <si>
    <t>専修学校
（専門課程）</t>
  </si>
  <si>
    <t>身体障害者手帳、療育手帳をお持ちの人がいれば人数を選択してください</t>
  </si>
  <si>
    <t>障害者</t>
  </si>
  <si>
    <t>長期療養</t>
  </si>
  <si>
    <t>・万円未満を切上げ
・各金額を証明する書類が必要です</t>
  </si>
  <si>
    <t>単身赴任</t>
  </si>
  <si>
    <t>被災（火災、風水害、盗難など）により長期（２年以上）にわたる
支出の増加、収入の減少がある場合、その１年分の金額を入力してください</t>
  </si>
  <si>
    <t>被災</t>
  </si>
  <si>
    <t>◎判定　（申込資格の有無）</t>
  </si>
  <si>
    <t>特別控除</t>
  </si>
  <si>
    <t>認定所得</t>
  </si>
  <si>
    <t>充足率</t>
  </si>
  <si>
    <t>この判定表は、あくまで「香川県大学生等奨学金」の基準に基づいて申込資格を判断するもので、内定者</t>
  </si>
  <si>
    <t>（採用候補者）は、この申込資格のある人の中から別途選考します。</t>
  </si>
  <si>
    <t>また、他の奨学金とは基準が異なっておりますので、日本学生支援機構などへの申込みを希望される場合</t>
  </si>
  <si>
    <t>には、申込先となる学校等へお問い合わせください。</t>
  </si>
  <si>
    <t>◎収入に関すること　　＊令和５年１月～令和５年１２月の内容を入力してください</t>
    <rPh sb="17" eb="18">
      <t>ツキ</t>
    </rPh>
    <phoneticPr fontId="20"/>
  </si>
  <si>
    <t>長期療養中の人がいれば、
令和５年１月～令和５年１２月の医療費の合計額を入力してください</t>
    <rPh sb="18" eb="19">
      <t>ツキ</t>
    </rPh>
    <phoneticPr fontId="20"/>
  </si>
  <si>
    <t>主たる生計支持者が別居している場合、
令和５年１月～令和５年１２月の家賃、光熱水費の自己負担額を入力してください</t>
    <rPh sb="24" eb="25">
      <t>ガツ</t>
    </rPh>
    <phoneticPr fontId="20"/>
  </si>
  <si>
    <t>◎世帯に関すること　　＊令和６年12月現在の内容を入力してください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</si>
</sst>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b/>
      <u/>
      <sz val="24"/>
      <color rgb="FF333333"/>
      <name val="HGPｺﾞｼｯｸE"/>
      <family val="3"/>
      <charset val="128"/>
    </font>
    <font>
      <u/>
      <sz val="11"/>
      <name val="ＭＳ Ｐゴシック"/>
      <family val="3"/>
      <charset val="128"/>
    </font>
    <font>
      <b/>
      <sz val="24"/>
      <name val="HGPｺﾞｼｯｸE"/>
      <family val="3"/>
      <charset val="128"/>
    </font>
    <font>
      <sz val="14"/>
      <color rgb="FF333333"/>
      <name val="HGPｺﾞｼｯｸE"/>
      <family val="3"/>
      <charset val="128"/>
    </font>
    <font>
      <b/>
      <sz val="18"/>
      <color rgb="FF33333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3"/>
      <color rgb="FF333333"/>
      <name val="HG丸ｺﾞｼｯｸM-PRO"/>
      <family val="3"/>
      <charset val="128"/>
    </font>
    <font>
      <sz val="11"/>
      <color rgb="FF333333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333333"/>
      <name val="HG丸ｺﾞｼｯｸM-PRO"/>
      <family val="3"/>
      <charset val="128"/>
    </font>
    <font>
      <b/>
      <sz val="12"/>
      <color rgb="FF333333"/>
      <name val="HG丸ｺﾞｼｯｸM-PRO"/>
      <family val="3"/>
      <charset val="128"/>
    </font>
    <font>
      <sz val="12"/>
      <color rgb="FF333333"/>
      <name val="HGｺﾞｼｯｸE"/>
      <family val="3"/>
      <charset val="128"/>
    </font>
    <font>
      <sz val="12"/>
      <color rgb="FF333333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333333"/>
      <name val="HG丸ｺﾞｼｯｸM-PRO"/>
      <family val="3"/>
      <charset val="128"/>
    </font>
    <font>
      <sz val="18"/>
      <color rgb="FF333333"/>
      <name val="Wingdings 3"/>
      <family val="1"/>
      <charset val="2"/>
    </font>
    <font>
      <sz val="11"/>
      <name val="HG丸ｺﾞｼｯｸM-PRO"/>
      <family val="3"/>
      <charset val="128"/>
    </font>
    <font>
      <sz val="10"/>
      <color rgb="FF333333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22">
    <border>
      <left/>
      <right/>
      <top/>
      <bottom/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medium">
        <color rgb="FFFF00FF"/>
      </left>
      <right style="thin">
        <color rgb="FFFF00FF"/>
      </right>
      <top style="medium">
        <color rgb="FFFF00FF"/>
      </top>
      <bottom style="thin">
        <color rgb="FFFF00FF"/>
      </bottom>
      <diagonal/>
    </border>
    <border>
      <left style="thin">
        <color rgb="FFFF00FF"/>
      </left>
      <right/>
      <top style="medium">
        <color rgb="FFFF00FF"/>
      </top>
      <bottom style="thin">
        <color rgb="FFFF00FF"/>
      </bottom>
      <diagonal/>
    </border>
    <border>
      <left/>
      <right style="medium">
        <color rgb="FFFF00FF"/>
      </right>
      <top style="medium">
        <color rgb="FFFF00FF"/>
      </top>
      <bottom style="thin">
        <color rgb="FFFF00FF"/>
      </bottom>
      <diagonal/>
    </border>
    <border>
      <left style="medium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 style="medium">
        <color rgb="FFFF00FF"/>
      </right>
      <top style="thin">
        <color rgb="FFFF00FF"/>
      </top>
      <bottom style="thin">
        <color rgb="FFFF00FF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 style="medium">
        <color rgb="FFFF00FF"/>
      </left>
      <right style="thin">
        <color rgb="FFFF00FF"/>
      </right>
      <top style="thin">
        <color rgb="FFFF00FF"/>
      </top>
      <bottom style="medium">
        <color rgb="FFFF00FF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medium">
        <color rgb="FFFF00FF"/>
      </bottom>
      <diagonal/>
    </border>
    <border>
      <left style="thin">
        <color rgb="FFFF00FF"/>
      </left>
      <right/>
      <top style="thin">
        <color rgb="FFFF00FF"/>
      </top>
      <bottom style="medium">
        <color rgb="FFFF00FF"/>
      </bottom>
      <diagonal/>
    </border>
    <border>
      <left/>
      <right style="medium">
        <color rgb="FFFF00FF"/>
      </right>
      <top style="thin">
        <color rgb="FFFF00FF"/>
      </top>
      <bottom style="medium">
        <color rgb="FFFF00FF"/>
      </bottom>
      <diagonal/>
    </border>
    <border>
      <left style="thick">
        <color rgb="FFFF6600"/>
      </left>
      <right style="thick">
        <color rgb="FFFF6600"/>
      </right>
      <top style="thick">
        <color rgb="FFFF6600"/>
      </top>
      <bottom style="thick">
        <color rgb="FFFF6600"/>
      </bottom>
      <diagonal/>
    </border>
    <border>
      <left style="mediumDashed">
        <color rgb="FF333333"/>
      </left>
      <right/>
      <top style="mediumDashed">
        <color rgb="FF333333"/>
      </top>
      <bottom/>
      <diagonal/>
    </border>
    <border>
      <left/>
      <right/>
      <top style="mediumDashed">
        <color rgb="FF333333"/>
      </top>
      <bottom/>
      <diagonal/>
    </border>
    <border>
      <left/>
      <right style="mediumDashed">
        <color rgb="FF333333"/>
      </right>
      <top style="mediumDashed">
        <color rgb="FF333333"/>
      </top>
      <bottom/>
      <diagonal/>
    </border>
    <border>
      <left style="mediumDashed">
        <color rgb="FF333333"/>
      </left>
      <right/>
      <top/>
      <bottom/>
      <diagonal/>
    </border>
    <border>
      <left/>
      <right style="mediumDashed">
        <color rgb="FF333333"/>
      </right>
      <top/>
      <bottom/>
      <diagonal/>
    </border>
    <border>
      <left style="mediumDashed">
        <color rgb="FF333333"/>
      </left>
      <right/>
      <top/>
      <bottom style="mediumDashed">
        <color rgb="FF333333"/>
      </bottom>
      <diagonal/>
    </border>
    <border>
      <left/>
      <right/>
      <top/>
      <bottom style="mediumDashed">
        <color rgb="FF333333"/>
      </bottom>
      <diagonal/>
    </border>
    <border>
      <left/>
      <right style="mediumDashed">
        <color rgb="FF333333"/>
      </right>
      <top/>
      <bottom style="mediumDashed">
        <color rgb="FF33333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 applyProtection="1">
      <alignment vertical="center"/>
      <protection hidden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/>
    <xf numFmtId="0" fontId="13" fillId="2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>
      <alignment vertical="center"/>
    </xf>
    <xf numFmtId="0" fontId="17" fillId="3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4" fillId="3" borderId="1" xfId="0" applyFont="1" applyFill="1" applyBorder="1" applyAlignment="1" applyProtection="1">
      <alignment vertical="center" wrapText="1"/>
      <protection hidden="1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19" fillId="3" borderId="13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CC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466920</xdr:colOff>
      <xdr:row>70</xdr:row>
      <xdr:rowOff>9720</xdr:rowOff>
    </xdr:from>
    <xdr:to>
      <xdr:col>12</xdr:col>
      <xdr:colOff>47520</xdr:colOff>
      <xdr:row>74</xdr:row>
      <xdr:rowOff>381240</xdr:rowOff>
    </xdr:to>
    <xdr:sp macro="" textlink="">
      <xdr:nvSpPr>
        <xdr:cNvPr id="2" name="CustomShape 1"/>
        <xdr:cNvSpPr/>
      </xdr:nvSpPr>
      <xdr:spPr>
        <a:xfrm>
          <a:off x="7729200" y="19658880"/>
          <a:ext cx="209160" cy="1495440"/>
        </a:xfrm>
        <a:prstGeom prst="rightBrace">
          <a:avLst>
            <a:gd name="adj1" fmla="val 5947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11</xdr:col>
      <xdr:colOff>466920</xdr:colOff>
      <xdr:row>10</xdr:row>
      <xdr:rowOff>9360</xdr:rowOff>
    </xdr:from>
    <xdr:to>
      <xdr:col>12</xdr:col>
      <xdr:colOff>47520</xdr:colOff>
      <xdr:row>25</xdr:row>
      <xdr:rowOff>371160</xdr:rowOff>
    </xdr:to>
    <xdr:sp macro="" textlink="">
      <xdr:nvSpPr>
        <xdr:cNvPr id="3" name="CustomShape 1"/>
        <xdr:cNvSpPr/>
      </xdr:nvSpPr>
      <xdr:spPr>
        <a:xfrm>
          <a:off x="7729200" y="2733480"/>
          <a:ext cx="209160" cy="5757840"/>
        </a:xfrm>
        <a:prstGeom prst="rightBrace">
          <a:avLst>
            <a:gd name="adj1" fmla="val 22878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57240</xdr:colOff>
      <xdr:row>12</xdr:row>
      <xdr:rowOff>143280</xdr:rowOff>
    </xdr:from>
    <xdr:to>
      <xdr:col>6</xdr:col>
      <xdr:colOff>133200</xdr:colOff>
      <xdr:row>13</xdr:row>
      <xdr:rowOff>257040</xdr:rowOff>
    </xdr:to>
    <xdr:sp macro="" textlink="">
      <xdr:nvSpPr>
        <xdr:cNvPr id="4" name="CustomShape 1"/>
        <xdr:cNvSpPr/>
      </xdr:nvSpPr>
      <xdr:spPr>
        <a:xfrm>
          <a:off x="3775680" y="3629160"/>
          <a:ext cx="75960" cy="495000"/>
        </a:xfrm>
        <a:prstGeom prst="leftBracket">
          <a:avLst>
            <a:gd name="adj" fmla="val 541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57240</xdr:colOff>
      <xdr:row>18</xdr:row>
      <xdr:rowOff>142920</xdr:rowOff>
    </xdr:from>
    <xdr:to>
      <xdr:col>6</xdr:col>
      <xdr:colOff>133200</xdr:colOff>
      <xdr:row>19</xdr:row>
      <xdr:rowOff>257400</xdr:rowOff>
    </xdr:to>
    <xdr:sp macro="" textlink="">
      <xdr:nvSpPr>
        <xdr:cNvPr id="5" name="CustomShape 1"/>
        <xdr:cNvSpPr/>
      </xdr:nvSpPr>
      <xdr:spPr>
        <a:xfrm>
          <a:off x="3775680" y="5698440"/>
          <a:ext cx="75960" cy="495360"/>
        </a:xfrm>
        <a:prstGeom prst="leftBracket">
          <a:avLst>
            <a:gd name="adj" fmla="val 541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57240</xdr:colOff>
      <xdr:row>24</xdr:row>
      <xdr:rowOff>142920</xdr:rowOff>
    </xdr:from>
    <xdr:to>
      <xdr:col>6</xdr:col>
      <xdr:colOff>133200</xdr:colOff>
      <xdr:row>25</xdr:row>
      <xdr:rowOff>257400</xdr:rowOff>
    </xdr:to>
    <xdr:sp macro="" textlink="">
      <xdr:nvSpPr>
        <xdr:cNvPr id="6" name="CustomShape 1"/>
        <xdr:cNvSpPr/>
      </xdr:nvSpPr>
      <xdr:spPr>
        <a:xfrm>
          <a:off x="3775680" y="7882200"/>
          <a:ext cx="75960" cy="495360"/>
        </a:xfrm>
        <a:prstGeom prst="leftBracket">
          <a:avLst>
            <a:gd name="adj" fmla="val 541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88"/>
  <sheetViews>
    <sheetView showGridLines="0" showRowColHeaders="0" tabSelected="1" showOutlineSymbols="0" view="pageBreakPreview" zoomScale="60" zoomScaleNormal="80" workbookViewId="0">
      <selection activeCell="H10" sqref="H10"/>
    </sheetView>
  </sheetViews>
  <sheetFormatPr defaultRowHeight="13.5" x14ac:dyDescent="0.15"/>
  <cols>
    <col min="1" max="1" width="1.625" style="1" customWidth="1"/>
    <col min="2" max="2" width="3.375" style="1" customWidth="1"/>
    <col min="3" max="3" width="6.375" style="1" customWidth="1"/>
    <col min="4" max="4" width="7.125" style="1" customWidth="1"/>
    <col min="5" max="5" width="16" style="1" customWidth="1"/>
    <col min="6" max="6" width="18.75" style="1" customWidth="1"/>
    <col min="7" max="7" width="12.125" style="1" customWidth="1"/>
    <col min="8" max="8" width="14.375" style="1" customWidth="1"/>
    <col min="9" max="9" width="10.625" style="1" customWidth="1"/>
    <col min="10" max="10" width="4.625" style="1" customWidth="1"/>
    <col min="11" max="15" width="9" style="1" customWidth="1"/>
    <col min="16" max="23" width="9.25" style="1" customWidth="1"/>
    <col min="24" max="24" width="9.25" style="2" customWidth="1"/>
    <col min="25" max="26" width="9.25" style="1" customWidth="1"/>
    <col min="27" max="35" width="9.25" style="1" hidden="1" customWidth="1"/>
    <col min="36" max="36" width="9.25" style="1" customWidth="1"/>
    <col min="37" max="1025" width="9" style="1" customWidth="1"/>
  </cols>
  <sheetData>
    <row r="2" spans="2:35" ht="28.5" x14ac:dyDescent="0.15">
      <c r="B2" s="3" t="s">
        <v>0</v>
      </c>
      <c r="C2" s="4"/>
      <c r="D2" s="4"/>
      <c r="E2" s="4"/>
      <c r="F2" s="4"/>
      <c r="G2" s="4"/>
      <c r="H2" s="4"/>
    </row>
    <row r="3" spans="2:35" ht="12" customHeight="1" x14ac:dyDescent="0.15">
      <c r="B3" s="5"/>
    </row>
    <row r="4" spans="2:35" ht="19.5" customHeight="1" x14ac:dyDescent="0.15">
      <c r="B4" s="5"/>
      <c r="D4" s="6" t="s">
        <v>1</v>
      </c>
    </row>
    <row r="5" spans="2:35" ht="19.5" customHeight="1" x14ac:dyDescent="0.15">
      <c r="D5" s="6" t="s">
        <v>2</v>
      </c>
    </row>
    <row r="6" spans="2:35" ht="19.5" customHeight="1" x14ac:dyDescent="0.15">
      <c r="D6" s="6" t="s">
        <v>3</v>
      </c>
    </row>
    <row r="7" spans="2:35" ht="30" customHeight="1" x14ac:dyDescent="0.15"/>
    <row r="8" spans="2:35" s="1" customFormat="1" ht="30" customHeight="1" x14ac:dyDescent="0.15">
      <c r="C8" s="7" t="s">
        <v>66</v>
      </c>
      <c r="AA8" s="8"/>
      <c r="AB8" s="8"/>
    </row>
    <row r="9" spans="2:35" s="1" customFormat="1" ht="21" customHeight="1" x14ac:dyDescent="0.15">
      <c r="C9" s="9"/>
      <c r="AA9" s="8"/>
      <c r="AB9" s="8"/>
    </row>
    <row r="10" spans="2:35" s="1" customFormat="1" ht="21" customHeight="1" x14ac:dyDescent="0.15">
      <c r="D10" s="10" t="s">
        <v>4</v>
      </c>
      <c r="E10" s="11"/>
      <c r="F10" s="11"/>
      <c r="G10" s="11"/>
      <c r="H10" s="11"/>
      <c r="AA10" s="8"/>
      <c r="AB10" s="8"/>
      <c r="AF10" s="12" t="s">
        <v>5</v>
      </c>
      <c r="AG10" s="12" t="s">
        <v>6</v>
      </c>
      <c r="AH10" s="12" t="s">
        <v>7</v>
      </c>
      <c r="AI10" s="12" t="s">
        <v>8</v>
      </c>
    </row>
    <row r="11" spans="2:35" s="1" customFormat="1" ht="30" customHeight="1" x14ac:dyDescent="0.15">
      <c r="D11" s="13" t="s">
        <v>9</v>
      </c>
      <c r="E11" s="14" t="s">
        <v>10</v>
      </c>
      <c r="F11" s="15" t="s">
        <v>11</v>
      </c>
      <c r="G11" s="11"/>
      <c r="H11" s="11"/>
      <c r="K11" s="16"/>
      <c r="L11" s="14" t="s">
        <v>12</v>
      </c>
      <c r="AA11" s="8" t="s">
        <v>13</v>
      </c>
      <c r="AB11" s="8">
        <f>IF(SUM(K11:K12)&gt;=SUM(K17:K18),AF11,AI11)</f>
        <v>0</v>
      </c>
      <c r="AF11" s="1">
        <f>IF(SUM(K11:K12)&gt;781,SUM(K11:K12)-408, IF(SUM(K11:K12)&gt;400,ROUND(SUM(K11:K12)*0.7-174,0), IF(SUM(K11:K12)&gt;=268,ROUND(SUM(K11:K12)*0.8-214,0),0)))</f>
        <v>0</v>
      </c>
      <c r="AG11" s="1">
        <f>IF(SUM(K11:K12)&gt;1500,ROUND(SUM(K11:K12)-245,0), IF(SUM(K11:K12)&gt;1000,ROUND(SUM(K11:K12)*0.95-170,0), IF(SUM(K11:K12)&gt;660,ROUND(SUM(K11:K12)*0.9-120,0), IF(SUM(K11:K12)&gt;360,ROUND(SUM(K11:K12)*0.8-54,0), IF(SUM(K11:K12)&gt;180,ROUND(SUM(K11:K12)*0.7-18,0), IF(SUM(K11:K12)&gt;65,ROUND(SUM(K11:K12)*0.6,0), 0))))))</f>
        <v>0</v>
      </c>
      <c r="AH11" s="1">
        <f>IF(SUM(K11:K12)&gt;1500,245, IF(SUM(K11:K12)&gt;1000,ROUND(SUM(K11:K12)*0.05+170,0), IF(SUM(K11:K12)&gt;660,ROUND(SUM(K11:K12)*0.1+120,0), IF(SUM(K11:K12)&gt;360,ROUND(SUM(K11:K12)*0.2+54,0), IF(SUM(K11:K12)&gt;180,ROUND(SUM(K11:K12)*0.3+18,0), IF(SUM(K11:K12)&gt;65,ROUND(SUM(K11:K12)*0.4,0), SUM(K11:K12)))))))</f>
        <v>0</v>
      </c>
      <c r="AI11" s="1">
        <f>IF(AND(SUM(K11:K12)&gt;65,SUM(K11:K12)&lt;=180,AH11&lt;65),SUM(K11:K12)-65,AG11)</f>
        <v>0</v>
      </c>
    </row>
    <row r="12" spans="2:35" s="1" customFormat="1" ht="30" customHeight="1" x14ac:dyDescent="0.15">
      <c r="D12" s="13" t="s">
        <v>9</v>
      </c>
      <c r="E12" s="14" t="s">
        <v>14</v>
      </c>
      <c r="F12" s="15" t="s">
        <v>15</v>
      </c>
      <c r="G12" s="11"/>
      <c r="H12" s="17"/>
      <c r="K12" s="16"/>
      <c r="L12" s="14" t="s">
        <v>12</v>
      </c>
      <c r="AA12" s="8"/>
      <c r="AB12" s="8"/>
    </row>
    <row r="13" spans="2:35" s="1" customFormat="1" ht="30" customHeight="1" x14ac:dyDescent="0.15">
      <c r="D13" s="46" t="s">
        <v>9</v>
      </c>
      <c r="E13" s="47" t="s">
        <v>16</v>
      </c>
      <c r="F13" s="48" t="s">
        <v>17</v>
      </c>
      <c r="G13" s="18" t="s">
        <v>18</v>
      </c>
      <c r="H13" s="17"/>
      <c r="K13" s="16"/>
      <c r="L13" s="14" t="s">
        <v>12</v>
      </c>
      <c r="AA13" s="8"/>
      <c r="AB13" s="8"/>
    </row>
    <row r="14" spans="2:35" s="1" customFormat="1" ht="30" customHeight="1" x14ac:dyDescent="0.15">
      <c r="D14" s="46"/>
      <c r="E14" s="47"/>
      <c r="F14" s="48"/>
      <c r="G14" s="18" t="s">
        <v>19</v>
      </c>
      <c r="H14" s="11"/>
      <c r="K14" s="16"/>
      <c r="L14" s="14" t="s">
        <v>12</v>
      </c>
      <c r="AA14" s="8" t="s">
        <v>20</v>
      </c>
      <c r="AB14" s="8">
        <f>IF(K14&lt;0,0,K14)</f>
        <v>0</v>
      </c>
    </row>
    <row r="15" spans="2:35" ht="21.95" customHeight="1" x14ac:dyDescent="0.15">
      <c r="L15" s="11"/>
      <c r="AA15" s="8"/>
      <c r="AB15" s="8"/>
    </row>
    <row r="16" spans="2:35" s="1" customFormat="1" ht="21" customHeight="1" x14ac:dyDescent="0.15">
      <c r="D16" s="10" t="s">
        <v>21</v>
      </c>
      <c r="E16" s="11"/>
      <c r="F16" s="11"/>
      <c r="G16" s="11"/>
      <c r="H16" s="17"/>
      <c r="L16" s="11"/>
      <c r="AA16" s="8"/>
      <c r="AB16" s="8"/>
    </row>
    <row r="17" spans="3:35" s="1" customFormat="1" ht="30" customHeight="1" x14ac:dyDescent="0.15">
      <c r="D17" s="13" t="s">
        <v>9</v>
      </c>
      <c r="E17" s="14" t="s">
        <v>10</v>
      </c>
      <c r="F17" s="15" t="s">
        <v>11</v>
      </c>
      <c r="G17" s="11"/>
      <c r="H17" s="11"/>
      <c r="K17" s="16"/>
      <c r="L17" s="14" t="s">
        <v>12</v>
      </c>
      <c r="AA17" s="8" t="s">
        <v>13</v>
      </c>
      <c r="AB17" s="8">
        <f>IF(SUM(K11:K12)&lt;SUM(K17:K18),AF17,AI17)</f>
        <v>0</v>
      </c>
      <c r="AF17" s="1">
        <f>IF(SUM(K17:K18)&gt;781,SUM(K17:K18)-408, IF(SUM(K17:K18)&gt;400,ROUND(SUM(K17:K18)*0.7-174,0), IF(SUM(K17:K18)&gt;=268,ROUND(SUM(K17:K18)*0.8-214,0),0)))</f>
        <v>0</v>
      </c>
      <c r="AG17" s="1">
        <f>IF(SUM(K17:K18)&gt;1500,ROUND(SUM(K17:K18)-245,0), IF(SUM(K17:K18)&gt;1000,ROUND(SUM(K17:K18)*0.95-170,0), IF(SUM(K17:K18)&gt;660,ROUND(SUM(K17:K18)*0.9-120,0), IF(SUM(K17:K18)&gt;360,ROUND(SUM(K17:K18)*0.8-54,0), IF(SUM(K17:K18)&gt;180,ROUND(SUM(K17:K18)*0.7-18,0), IF(SUM(K17:K18)&gt;65,ROUND(SUM(K17:K18)*0.6,0), 0))))))</f>
        <v>0</v>
      </c>
      <c r="AH17" s="1">
        <f>IF(SUM(K17:K18)&gt;1500,245, IF(SUM(K17:K18)&gt;1000,ROUND(SUM(K17:K18)*0.05+170,0), IF(SUM(K17:K18)&gt;660,ROUND(SUM(K17:K18)*0.1+120,0), IF(SUM(K17:K18)&gt;360,ROUND(SUM(K17:K18)*0.2+54,0), IF(SUM(K17:K18)&gt;180,ROUND(SUM(K17:K18)*0.3+18,0), IF(SUM(K17:K18)&gt;65,ROUND(SUM(K17:K18)*0.4,0), SUM(K17:K18)))))))</f>
        <v>0</v>
      </c>
      <c r="AI17" s="1">
        <f>IF(AND(SUM(K17:K18)&gt;65,SUM(K17:K18)&lt;=180,AH17&lt;65),SUM(K17:K18)-65,AG17)</f>
        <v>0</v>
      </c>
    </row>
    <row r="18" spans="3:35" s="1" customFormat="1" ht="30" customHeight="1" x14ac:dyDescent="0.15">
      <c r="D18" s="13" t="s">
        <v>9</v>
      </c>
      <c r="E18" s="14" t="s">
        <v>14</v>
      </c>
      <c r="F18" s="15" t="s">
        <v>15</v>
      </c>
      <c r="G18" s="11"/>
      <c r="H18" s="17"/>
      <c r="K18" s="16"/>
      <c r="L18" s="14" t="s">
        <v>12</v>
      </c>
      <c r="M18" s="49" t="s">
        <v>22</v>
      </c>
      <c r="N18" s="49"/>
      <c r="O18" s="49"/>
      <c r="P18" s="49"/>
      <c r="AA18" s="8"/>
      <c r="AB18" s="8"/>
    </row>
    <row r="19" spans="3:35" s="1" customFormat="1" ht="30" customHeight="1" x14ac:dyDescent="0.15">
      <c r="D19" s="46" t="s">
        <v>9</v>
      </c>
      <c r="E19" s="47" t="s">
        <v>16</v>
      </c>
      <c r="F19" s="48" t="s">
        <v>17</v>
      </c>
      <c r="G19" s="18" t="s">
        <v>18</v>
      </c>
      <c r="H19" s="17"/>
      <c r="K19" s="16"/>
      <c r="L19" s="14" t="s">
        <v>12</v>
      </c>
      <c r="M19" s="49" t="s">
        <v>23</v>
      </c>
      <c r="N19" s="49"/>
      <c r="O19" s="49"/>
      <c r="P19" s="49"/>
      <c r="AA19" s="8"/>
      <c r="AB19" s="8"/>
    </row>
    <row r="20" spans="3:35" s="1" customFormat="1" ht="30" customHeight="1" x14ac:dyDescent="0.15">
      <c r="D20" s="46"/>
      <c r="E20" s="47"/>
      <c r="F20" s="48"/>
      <c r="G20" s="18" t="s">
        <v>19</v>
      </c>
      <c r="H20" s="11"/>
      <c r="K20" s="16"/>
      <c r="L20" s="14" t="s">
        <v>12</v>
      </c>
      <c r="AA20" s="8" t="s">
        <v>20</v>
      </c>
      <c r="AB20" s="8">
        <f>IF(K20&lt;0,0,K20)</f>
        <v>0</v>
      </c>
    </row>
    <row r="21" spans="3:35" ht="21.95" customHeight="1" x14ac:dyDescent="0.15">
      <c r="L21" s="11"/>
      <c r="AA21" s="8"/>
      <c r="AB21" s="8"/>
    </row>
    <row r="22" spans="3:35" ht="30" customHeight="1" x14ac:dyDescent="0.15">
      <c r="D22" s="47" t="s">
        <v>24</v>
      </c>
      <c r="E22" s="47"/>
      <c r="F22" s="47"/>
      <c r="G22" s="47"/>
      <c r="H22" s="47"/>
      <c r="I22" s="47"/>
      <c r="L22" s="11"/>
      <c r="AA22" s="8"/>
      <c r="AB22" s="8"/>
    </row>
    <row r="23" spans="3:35" s="1" customFormat="1" ht="30" customHeight="1" x14ac:dyDescent="0.15">
      <c r="D23" s="13" t="s">
        <v>9</v>
      </c>
      <c r="E23" s="14" t="s">
        <v>10</v>
      </c>
      <c r="F23" s="15" t="s">
        <v>11</v>
      </c>
      <c r="G23" s="11"/>
      <c r="H23" s="11"/>
      <c r="I23" s="11"/>
      <c r="K23" s="16"/>
      <c r="L23" s="14" t="s">
        <v>12</v>
      </c>
      <c r="AA23" s="8" t="s">
        <v>13</v>
      </c>
      <c r="AB23" s="8">
        <f>IF(SUM(K23:K24)&gt;781,SUM(K23:K24)-408,IF(SUM(K23:K24)&gt;400,ROUND(SUM(K23:K24)*0.7-174,0),IF(SUM(K23:K24)&gt;=268,ROUND(SUM(K23:K24)*0.8-214,0),0)))</f>
        <v>0</v>
      </c>
    </row>
    <row r="24" spans="3:35" s="1" customFormat="1" ht="30" customHeight="1" x14ac:dyDescent="0.15">
      <c r="D24" s="13" t="s">
        <v>9</v>
      </c>
      <c r="E24" s="14" t="s">
        <v>14</v>
      </c>
      <c r="F24" s="15" t="s">
        <v>15</v>
      </c>
      <c r="G24" s="11"/>
      <c r="H24" s="17"/>
      <c r="I24" s="11"/>
      <c r="K24" s="16"/>
      <c r="L24" s="14" t="s">
        <v>12</v>
      </c>
      <c r="AA24" s="8"/>
      <c r="AB24" s="8"/>
    </row>
    <row r="25" spans="3:35" s="1" customFormat="1" ht="30" customHeight="1" x14ac:dyDescent="0.15">
      <c r="D25" s="46" t="s">
        <v>9</v>
      </c>
      <c r="E25" s="47" t="s">
        <v>16</v>
      </c>
      <c r="F25" s="48" t="s">
        <v>17</v>
      </c>
      <c r="G25" s="18" t="s">
        <v>18</v>
      </c>
      <c r="H25" s="17"/>
      <c r="I25" s="11"/>
      <c r="K25" s="16"/>
      <c r="L25" s="14" t="s">
        <v>12</v>
      </c>
      <c r="AA25" s="8"/>
      <c r="AB25" s="8"/>
    </row>
    <row r="26" spans="3:35" s="1" customFormat="1" ht="30" customHeight="1" x14ac:dyDescent="0.15">
      <c r="D26" s="46"/>
      <c r="E26" s="47"/>
      <c r="F26" s="48"/>
      <c r="G26" s="18" t="s">
        <v>19</v>
      </c>
      <c r="H26" s="11"/>
      <c r="I26" s="11"/>
      <c r="K26" s="16"/>
      <c r="L26" s="14" t="s">
        <v>12</v>
      </c>
      <c r="AA26" s="8" t="s">
        <v>20</v>
      </c>
      <c r="AB26" s="8">
        <f>IF(K26&lt;0,0,K26)</f>
        <v>0</v>
      </c>
    </row>
    <row r="27" spans="3:35" ht="30" customHeight="1" x14ac:dyDescent="0.15">
      <c r="AA27" s="8"/>
      <c r="AB27" s="8"/>
    </row>
    <row r="28" spans="3:35" s="1" customFormat="1" ht="30" customHeight="1" x14ac:dyDescent="0.15">
      <c r="AA28" s="8" t="s">
        <v>25</v>
      </c>
      <c r="AB28" s="8">
        <f>SUM(AB11:AB26)</f>
        <v>0</v>
      </c>
    </row>
    <row r="29" spans="3:35" ht="21" x14ac:dyDescent="0.15">
      <c r="C29" s="7" t="s">
        <v>69</v>
      </c>
      <c r="AB29" s="8"/>
    </row>
    <row r="30" spans="3:35" x14ac:dyDescent="0.15">
      <c r="AB30" s="8"/>
    </row>
    <row r="31" spans="3:35" s="1" customFormat="1" ht="30" customHeight="1" x14ac:dyDescent="0.15">
      <c r="D31" s="14" t="s">
        <v>26</v>
      </c>
      <c r="K31" s="19"/>
      <c r="L31" s="20"/>
      <c r="AA31" s="8" t="s">
        <v>27</v>
      </c>
      <c r="AB31" s="8">
        <f>IF(K31="高専",39,74)</f>
        <v>74</v>
      </c>
    </row>
    <row r="32" spans="3:35" s="1" customFormat="1" ht="13.5" customHeight="1" x14ac:dyDescent="0.15">
      <c r="D32" s="14"/>
      <c r="K32" s="21"/>
      <c r="L32" s="20"/>
      <c r="AA32" s="8"/>
      <c r="AB32" s="8"/>
    </row>
    <row r="33" spans="4:28" s="1" customFormat="1" ht="30" customHeight="1" x14ac:dyDescent="0.15">
      <c r="D33" s="14" t="s">
        <v>28</v>
      </c>
      <c r="K33" s="16"/>
      <c r="L33" s="14" t="s">
        <v>29</v>
      </c>
      <c r="AA33" s="8" t="s">
        <v>30</v>
      </c>
      <c r="AB33" s="8">
        <f>IF(K33=0,0,IF(K33=1,139,IF(K33=2,198,IF(K33=3,212,IF(K33=4,229,IF(K33=5,239,IF(K33=6,250,IF(K33=7,262,262+((K33-7)*12)))))))))</f>
        <v>0</v>
      </c>
    </row>
    <row r="34" spans="4:28" s="1" customFormat="1" x14ac:dyDescent="0.15">
      <c r="D34" s="11"/>
      <c r="AA34" s="8"/>
      <c r="AB34" s="8"/>
    </row>
    <row r="35" spans="4:28" s="1" customFormat="1" ht="30" customHeight="1" x14ac:dyDescent="0.15">
      <c r="D35" s="14" t="s">
        <v>31</v>
      </c>
      <c r="H35" s="22"/>
      <c r="I35" s="22"/>
      <c r="K35" s="19"/>
      <c r="L35" s="20"/>
      <c r="AA35" s="8" t="s">
        <v>32</v>
      </c>
      <c r="AB35" s="8">
        <f>IF(K35="はい",99,0)</f>
        <v>0</v>
      </c>
    </row>
    <row r="36" spans="4:28" s="1" customFormat="1" x14ac:dyDescent="0.15">
      <c r="D36" s="11"/>
      <c r="AA36" s="8"/>
      <c r="AB36" s="8"/>
    </row>
    <row r="37" spans="4:28" s="1" customFormat="1" ht="30" customHeight="1" x14ac:dyDescent="0.15">
      <c r="D37" s="14" t="s">
        <v>33</v>
      </c>
      <c r="K37" s="19"/>
      <c r="AA37" s="8"/>
      <c r="AB37" s="8"/>
    </row>
    <row r="38" spans="4:28" s="1" customFormat="1" x14ac:dyDescent="0.15">
      <c r="AA38" s="8" t="s">
        <v>34</v>
      </c>
      <c r="AB38" s="8">
        <f>IF(SUM(I41:I67,1)&gt;=3,(SUM(I41:I67,1)-2)*124,0)</f>
        <v>0</v>
      </c>
    </row>
    <row r="39" spans="4:28" s="1" customFormat="1" ht="30" customHeight="1" x14ac:dyDescent="0.15">
      <c r="E39" s="23"/>
      <c r="F39" s="24" t="s">
        <v>35</v>
      </c>
      <c r="G39" s="50" t="str">
        <f>IF(K37="はい","次の表の該当する項目の人数を選択してください",IF(K37="いいえ","次の表の入力は不要ですので、さらに次の項目に進んでください",""))</f>
        <v/>
      </c>
      <c r="H39" s="50"/>
      <c r="I39" s="50"/>
      <c r="J39" s="50"/>
      <c r="K39" s="50"/>
      <c r="AA39" s="8"/>
      <c r="AB39" s="8"/>
    </row>
    <row r="40" spans="4:28" x14ac:dyDescent="0.15">
      <c r="AA40" s="8"/>
      <c r="AB40" s="8"/>
    </row>
    <row r="41" spans="4:28" s="1" customFormat="1" ht="18" customHeight="1" x14ac:dyDescent="0.15">
      <c r="F41" s="51" t="s">
        <v>36</v>
      </c>
      <c r="G41" s="51"/>
      <c r="H41" s="51"/>
      <c r="I41" s="25"/>
      <c r="J41" s="26" t="s">
        <v>29</v>
      </c>
      <c r="AA41" s="8" t="s">
        <v>37</v>
      </c>
      <c r="AB41" s="8"/>
    </row>
    <row r="42" spans="4:28" s="1" customFormat="1" ht="18" customHeight="1" x14ac:dyDescent="0.15">
      <c r="F42" s="52" t="s">
        <v>38</v>
      </c>
      <c r="G42" s="52"/>
      <c r="H42" s="52"/>
      <c r="I42" s="27"/>
      <c r="J42" s="28" t="s">
        <v>29</v>
      </c>
      <c r="AA42" s="8" t="s">
        <v>39</v>
      </c>
      <c r="AB42" s="8">
        <f>I42*31</f>
        <v>0</v>
      </c>
    </row>
    <row r="43" spans="4:28" s="1" customFormat="1" ht="18" customHeight="1" x14ac:dyDescent="0.15">
      <c r="F43" s="52" t="s">
        <v>40</v>
      </c>
      <c r="G43" s="52"/>
      <c r="H43" s="52"/>
      <c r="I43" s="27"/>
      <c r="J43" s="28" t="s">
        <v>29</v>
      </c>
      <c r="AA43" s="8"/>
      <c r="AB43" s="8">
        <f>I43*46</f>
        <v>0</v>
      </c>
    </row>
    <row r="44" spans="4:28" s="1" customFormat="1" ht="18" customHeight="1" x14ac:dyDescent="0.15">
      <c r="F44" s="53" t="s">
        <v>41</v>
      </c>
      <c r="G44" s="54" t="s">
        <v>42</v>
      </c>
      <c r="H44" s="29" t="s">
        <v>43</v>
      </c>
      <c r="I44" s="27"/>
      <c r="J44" s="28" t="s">
        <v>29</v>
      </c>
      <c r="AA44" s="8"/>
      <c r="AB44" s="8">
        <f>I44*39</f>
        <v>0</v>
      </c>
    </row>
    <row r="45" spans="4:28" s="1" customFormat="1" ht="18" customHeight="1" x14ac:dyDescent="0.15">
      <c r="F45" s="53"/>
      <c r="G45" s="54"/>
      <c r="H45" s="29" t="s">
        <v>44</v>
      </c>
      <c r="I45" s="27"/>
      <c r="J45" s="28" t="s">
        <v>29</v>
      </c>
      <c r="AA45" s="8"/>
      <c r="AB45" s="8">
        <f>I45*69</f>
        <v>0</v>
      </c>
    </row>
    <row r="46" spans="4:28" s="1" customFormat="1" ht="18" customHeight="1" x14ac:dyDescent="0.15">
      <c r="F46" s="53"/>
      <c r="G46" s="54" t="s">
        <v>45</v>
      </c>
      <c r="H46" s="29" t="s">
        <v>43</v>
      </c>
      <c r="I46" s="27"/>
      <c r="J46" s="28" t="s">
        <v>29</v>
      </c>
      <c r="AA46" s="8"/>
      <c r="AB46" s="8">
        <f>I46*88</f>
        <v>0</v>
      </c>
    </row>
    <row r="47" spans="4:28" s="1" customFormat="1" ht="18" customHeight="1" x14ac:dyDescent="0.15">
      <c r="F47" s="53"/>
      <c r="G47" s="54"/>
      <c r="H47" s="29" t="s">
        <v>44</v>
      </c>
      <c r="I47" s="27"/>
      <c r="J47" s="28" t="s">
        <v>29</v>
      </c>
      <c r="AA47" s="8"/>
      <c r="AB47" s="8">
        <f>I47*118</f>
        <v>0</v>
      </c>
    </row>
    <row r="48" spans="4:28" s="1" customFormat="1" ht="18" customHeight="1" x14ac:dyDescent="0.15">
      <c r="F48" s="53" t="s">
        <v>46</v>
      </c>
      <c r="G48" s="54" t="s">
        <v>42</v>
      </c>
      <c r="H48" s="29" t="s">
        <v>43</v>
      </c>
      <c r="I48" s="27"/>
      <c r="J48" s="28" t="s">
        <v>29</v>
      </c>
      <c r="AA48" s="8"/>
      <c r="AB48" s="8">
        <f>I48*39</f>
        <v>0</v>
      </c>
    </row>
    <row r="49" spans="6:28" s="1" customFormat="1" ht="18" customHeight="1" x14ac:dyDescent="0.15">
      <c r="F49" s="53"/>
      <c r="G49" s="54"/>
      <c r="H49" s="29" t="s">
        <v>44</v>
      </c>
      <c r="I49" s="27"/>
      <c r="J49" s="28" t="s">
        <v>29</v>
      </c>
      <c r="AA49" s="8"/>
      <c r="AB49" s="8">
        <f>I49*69</f>
        <v>0</v>
      </c>
    </row>
    <row r="50" spans="6:28" s="1" customFormat="1" ht="18" customHeight="1" x14ac:dyDescent="0.15">
      <c r="F50" s="53"/>
      <c r="G50" s="54" t="s">
        <v>45</v>
      </c>
      <c r="H50" s="29" t="s">
        <v>43</v>
      </c>
      <c r="I50" s="27"/>
      <c r="J50" s="28" t="s">
        <v>29</v>
      </c>
      <c r="AA50" s="8"/>
      <c r="AB50" s="8">
        <f>I50*88</f>
        <v>0</v>
      </c>
    </row>
    <row r="51" spans="6:28" s="1" customFormat="1" ht="18" customHeight="1" x14ac:dyDescent="0.15">
      <c r="F51" s="53"/>
      <c r="G51" s="54"/>
      <c r="H51" s="29" t="s">
        <v>44</v>
      </c>
      <c r="I51" s="27"/>
      <c r="J51" s="28" t="s">
        <v>29</v>
      </c>
      <c r="AA51" s="8"/>
      <c r="AB51" s="8">
        <f>I51*118</f>
        <v>0</v>
      </c>
    </row>
    <row r="52" spans="6:28" s="1" customFormat="1" ht="18" customHeight="1" x14ac:dyDescent="0.15">
      <c r="F52" s="53" t="s">
        <v>47</v>
      </c>
      <c r="G52" s="54" t="s">
        <v>42</v>
      </c>
      <c r="H52" s="29" t="s">
        <v>43</v>
      </c>
      <c r="I52" s="27"/>
      <c r="J52" s="28" t="s">
        <v>29</v>
      </c>
      <c r="AA52" s="8"/>
      <c r="AB52" s="8">
        <f>I52*43</f>
        <v>0</v>
      </c>
    </row>
    <row r="53" spans="6:28" s="1" customFormat="1" ht="18" customHeight="1" x14ac:dyDescent="0.15">
      <c r="F53" s="53"/>
      <c r="G53" s="54"/>
      <c r="H53" s="29" t="s">
        <v>44</v>
      </c>
      <c r="I53" s="27"/>
      <c r="J53" s="28" t="s">
        <v>29</v>
      </c>
      <c r="AA53" s="8"/>
      <c r="AB53" s="8">
        <f>I53*72</f>
        <v>0</v>
      </c>
    </row>
    <row r="54" spans="6:28" s="1" customFormat="1" ht="18" customHeight="1" x14ac:dyDescent="0.15">
      <c r="F54" s="53"/>
      <c r="G54" s="54" t="s">
        <v>45</v>
      </c>
      <c r="H54" s="29" t="s">
        <v>43</v>
      </c>
      <c r="I54" s="27"/>
      <c r="J54" s="28" t="s">
        <v>29</v>
      </c>
      <c r="AA54" s="8"/>
      <c r="AB54" s="8">
        <f>I54*87</f>
        <v>0</v>
      </c>
    </row>
    <row r="55" spans="6:28" s="1" customFormat="1" ht="18" customHeight="1" x14ac:dyDescent="0.15">
      <c r="F55" s="53"/>
      <c r="G55" s="54"/>
      <c r="H55" s="29" t="s">
        <v>44</v>
      </c>
      <c r="I55" s="27"/>
      <c r="J55" s="28" t="s">
        <v>29</v>
      </c>
      <c r="AA55" s="8"/>
      <c r="AB55" s="8">
        <f>I55*116</f>
        <v>0</v>
      </c>
    </row>
    <row r="56" spans="6:28" s="1" customFormat="1" ht="18" customHeight="1" x14ac:dyDescent="0.15">
      <c r="F56" s="53" t="s">
        <v>48</v>
      </c>
      <c r="G56" s="54" t="s">
        <v>42</v>
      </c>
      <c r="H56" s="29" t="s">
        <v>43</v>
      </c>
      <c r="I56" s="27"/>
      <c r="J56" s="28" t="s">
        <v>29</v>
      </c>
      <c r="AA56" s="8"/>
      <c r="AB56" s="8">
        <f>I56*74</f>
        <v>0</v>
      </c>
    </row>
    <row r="57" spans="6:28" s="1" customFormat="1" ht="18" customHeight="1" x14ac:dyDescent="0.15">
      <c r="F57" s="53"/>
      <c r="G57" s="54"/>
      <c r="H57" s="29" t="s">
        <v>44</v>
      </c>
      <c r="I57" s="27"/>
      <c r="J57" s="28" t="s">
        <v>29</v>
      </c>
      <c r="AA57" s="8"/>
      <c r="AB57" s="8">
        <f>I57*121</f>
        <v>0</v>
      </c>
    </row>
    <row r="58" spans="6:28" s="1" customFormat="1" ht="18" customHeight="1" x14ac:dyDescent="0.15">
      <c r="F58" s="53"/>
      <c r="G58" s="54" t="s">
        <v>45</v>
      </c>
      <c r="H58" s="29" t="s">
        <v>43</v>
      </c>
      <c r="I58" s="27"/>
      <c r="J58" s="28" t="s">
        <v>29</v>
      </c>
      <c r="AA58" s="8"/>
      <c r="AB58" s="8">
        <f>I58*133</f>
        <v>0</v>
      </c>
    </row>
    <row r="59" spans="6:28" s="1" customFormat="1" ht="18" customHeight="1" x14ac:dyDescent="0.15">
      <c r="F59" s="53"/>
      <c r="G59" s="54"/>
      <c r="H59" s="29" t="s">
        <v>44</v>
      </c>
      <c r="I59" s="27"/>
      <c r="J59" s="28" t="s">
        <v>29</v>
      </c>
      <c r="AA59" s="8"/>
      <c r="AB59" s="8">
        <f>I59*180</f>
        <v>0</v>
      </c>
    </row>
    <row r="60" spans="6:28" s="1" customFormat="1" ht="18" customHeight="1" x14ac:dyDescent="0.15">
      <c r="F60" s="53" t="s">
        <v>49</v>
      </c>
      <c r="G60" s="54" t="s">
        <v>42</v>
      </c>
      <c r="H60" s="29" t="s">
        <v>43</v>
      </c>
      <c r="I60" s="27"/>
      <c r="J60" s="28" t="s">
        <v>29</v>
      </c>
      <c r="AA60" s="8"/>
      <c r="AB60" s="8">
        <f>I60*39</f>
        <v>0</v>
      </c>
    </row>
    <row r="61" spans="6:28" s="1" customFormat="1" ht="18" customHeight="1" x14ac:dyDescent="0.15">
      <c r="F61" s="53"/>
      <c r="G61" s="54"/>
      <c r="H61" s="29" t="s">
        <v>44</v>
      </c>
      <c r="I61" s="27"/>
      <c r="J61" s="28" t="s">
        <v>29</v>
      </c>
      <c r="AA61" s="8"/>
      <c r="AB61" s="8">
        <f>I61*69</f>
        <v>0</v>
      </c>
    </row>
    <row r="62" spans="6:28" s="1" customFormat="1" ht="18" customHeight="1" x14ac:dyDescent="0.15">
      <c r="F62" s="53"/>
      <c r="G62" s="54" t="s">
        <v>45</v>
      </c>
      <c r="H62" s="29" t="s">
        <v>43</v>
      </c>
      <c r="I62" s="27"/>
      <c r="J62" s="28" t="s">
        <v>29</v>
      </c>
      <c r="AA62" s="8"/>
      <c r="AB62" s="8">
        <f>I62*88</f>
        <v>0</v>
      </c>
    </row>
    <row r="63" spans="6:28" s="1" customFormat="1" ht="18" customHeight="1" x14ac:dyDescent="0.15">
      <c r="F63" s="53"/>
      <c r="G63" s="54"/>
      <c r="H63" s="29" t="s">
        <v>44</v>
      </c>
      <c r="I63" s="27"/>
      <c r="J63" s="28" t="s">
        <v>29</v>
      </c>
      <c r="AA63" s="8"/>
      <c r="AB63" s="8">
        <f>I63*118</f>
        <v>0</v>
      </c>
    </row>
    <row r="64" spans="6:28" s="1" customFormat="1" ht="18" customHeight="1" x14ac:dyDescent="0.15">
      <c r="F64" s="56" t="s">
        <v>50</v>
      </c>
      <c r="G64" s="54" t="s">
        <v>42</v>
      </c>
      <c r="H64" s="29" t="s">
        <v>43</v>
      </c>
      <c r="I64" s="27"/>
      <c r="J64" s="28" t="s">
        <v>29</v>
      </c>
      <c r="AA64" s="8"/>
      <c r="AB64" s="8">
        <f>I64*36</f>
        <v>0</v>
      </c>
    </row>
    <row r="65" spans="3:28" s="1" customFormat="1" ht="18" customHeight="1" x14ac:dyDescent="0.15">
      <c r="F65" s="56"/>
      <c r="G65" s="54"/>
      <c r="H65" s="29" t="s">
        <v>44</v>
      </c>
      <c r="I65" s="27"/>
      <c r="J65" s="28" t="s">
        <v>29</v>
      </c>
      <c r="AA65" s="8"/>
      <c r="AB65" s="8">
        <f>I65*81</f>
        <v>0</v>
      </c>
    </row>
    <row r="66" spans="3:28" s="1" customFormat="1" ht="18" customHeight="1" x14ac:dyDescent="0.15">
      <c r="F66" s="56"/>
      <c r="G66" s="57" t="s">
        <v>45</v>
      </c>
      <c r="H66" s="29" t="s">
        <v>43</v>
      </c>
      <c r="I66" s="27"/>
      <c r="J66" s="28" t="s">
        <v>29</v>
      </c>
      <c r="AA66" s="8"/>
      <c r="AB66" s="8">
        <f>I66*102</f>
        <v>0</v>
      </c>
    </row>
    <row r="67" spans="3:28" s="1" customFormat="1" ht="18" customHeight="1" x14ac:dyDescent="0.15">
      <c r="F67" s="56"/>
      <c r="G67" s="57"/>
      <c r="H67" s="30" t="s">
        <v>44</v>
      </c>
      <c r="I67" s="31"/>
      <c r="J67" s="32" t="s">
        <v>29</v>
      </c>
      <c r="AA67" s="8"/>
      <c r="AB67" s="8">
        <f>I67*147</f>
        <v>0</v>
      </c>
    </row>
    <row r="68" spans="3:28" s="1" customFormat="1" ht="30" customHeight="1" x14ac:dyDescent="0.15">
      <c r="E68" s="33"/>
      <c r="F68" s="22"/>
      <c r="G68" s="22"/>
      <c r="AA68" s="8"/>
      <c r="AB68" s="8"/>
    </row>
    <row r="69" spans="3:28" s="1" customFormat="1" ht="30" customHeight="1" x14ac:dyDescent="0.15">
      <c r="D69" s="14" t="s">
        <v>51</v>
      </c>
      <c r="E69" s="11"/>
      <c r="F69" s="11"/>
      <c r="G69" s="11"/>
      <c r="H69" s="11"/>
      <c r="I69" s="11"/>
      <c r="K69" s="16"/>
      <c r="L69" s="14" t="s">
        <v>29</v>
      </c>
      <c r="AA69" s="8" t="s">
        <v>52</v>
      </c>
      <c r="AB69" s="8">
        <f>K69*99</f>
        <v>0</v>
      </c>
    </row>
    <row r="70" spans="3:28" s="1" customFormat="1" ht="14.25" x14ac:dyDescent="0.15">
      <c r="D70" s="34"/>
      <c r="E70" s="11"/>
      <c r="F70" s="34"/>
      <c r="G70" s="34"/>
      <c r="H70" s="34"/>
      <c r="I70" s="35"/>
      <c r="K70" s="22"/>
      <c r="L70" s="11"/>
      <c r="AA70" s="8"/>
      <c r="AB70" s="8"/>
    </row>
    <row r="71" spans="3:28" s="1" customFormat="1" ht="30" customHeight="1" x14ac:dyDescent="0.15">
      <c r="D71" s="49" t="s">
        <v>67</v>
      </c>
      <c r="E71" s="49"/>
      <c r="F71" s="49"/>
      <c r="G71" s="49"/>
      <c r="H71" s="49"/>
      <c r="I71" s="49"/>
      <c r="K71" s="36"/>
      <c r="L71" s="14" t="s">
        <v>12</v>
      </c>
      <c r="AA71" s="8" t="s">
        <v>53</v>
      </c>
      <c r="AB71" s="8">
        <f>K71</f>
        <v>0</v>
      </c>
    </row>
    <row r="72" spans="3:28" s="1" customFormat="1" ht="13.5" customHeight="1" x14ac:dyDescent="0.15">
      <c r="D72" s="34"/>
      <c r="E72" s="11"/>
      <c r="F72" s="35"/>
      <c r="G72" s="35"/>
      <c r="H72" s="35"/>
      <c r="I72" s="35"/>
      <c r="K72" s="22"/>
      <c r="L72" s="11"/>
      <c r="AA72" s="8"/>
      <c r="AB72" s="8"/>
    </row>
    <row r="73" spans="3:28" s="1" customFormat="1" ht="30" customHeight="1" x14ac:dyDescent="0.15">
      <c r="D73" s="49" t="s">
        <v>68</v>
      </c>
      <c r="E73" s="49"/>
      <c r="F73" s="49"/>
      <c r="G73" s="49"/>
      <c r="H73" s="49"/>
      <c r="I73" s="49"/>
      <c r="K73" s="36"/>
      <c r="L73" s="14" t="s">
        <v>12</v>
      </c>
      <c r="M73" s="49" t="s">
        <v>54</v>
      </c>
      <c r="N73" s="49"/>
      <c r="O73" s="49"/>
      <c r="P73" s="49"/>
      <c r="AA73" s="8" t="s">
        <v>55</v>
      </c>
      <c r="AB73" s="8">
        <f>IF(K73&gt;=71,71,K73)</f>
        <v>0</v>
      </c>
    </row>
    <row r="74" spans="3:28" s="1" customFormat="1" ht="14.25" x14ac:dyDescent="0.15">
      <c r="D74" s="14"/>
      <c r="E74" s="11"/>
      <c r="F74" s="11"/>
      <c r="G74" s="11"/>
      <c r="H74" s="11"/>
      <c r="I74" s="11"/>
      <c r="L74" s="11"/>
      <c r="AA74" s="8"/>
      <c r="AB74" s="8"/>
    </row>
    <row r="75" spans="3:28" s="1" customFormat="1" ht="30" customHeight="1" x14ac:dyDescent="0.15">
      <c r="D75" s="49" t="s">
        <v>56</v>
      </c>
      <c r="E75" s="49"/>
      <c r="F75" s="49"/>
      <c r="G75" s="49"/>
      <c r="H75" s="49"/>
      <c r="I75" s="49"/>
      <c r="K75" s="16"/>
      <c r="L75" s="14" t="s">
        <v>12</v>
      </c>
      <c r="AA75" s="8" t="s">
        <v>57</v>
      </c>
      <c r="AB75" s="8">
        <f>K75</f>
        <v>0</v>
      </c>
    </row>
    <row r="76" spans="3:28" s="1" customFormat="1" ht="60" customHeight="1" x14ac:dyDescent="0.15">
      <c r="AA76" s="8"/>
      <c r="AB76" s="8"/>
    </row>
    <row r="77" spans="3:28" ht="30" customHeight="1" x14ac:dyDescent="0.15">
      <c r="C77" s="7" t="s">
        <v>58</v>
      </c>
      <c r="G77" s="55" t="e">
        <f>IF(AB82&lt;=-20,"申し込むことができます",IF(AB82&gt;-20,"申し込むことはできません",""))</f>
        <v>#DIV/0!</v>
      </c>
      <c r="H77" s="55"/>
      <c r="I77" s="55"/>
      <c r="J77" s="55"/>
      <c r="K77" s="55"/>
      <c r="AA77" s="8"/>
      <c r="AB77" s="8"/>
    </row>
    <row r="78" spans="3:28" s="1" customFormat="1" x14ac:dyDescent="0.15">
      <c r="AA78" s="8" t="s">
        <v>59</v>
      </c>
      <c r="AB78" s="8">
        <f>SUM(AB31,AB35,AB38,AB42:AB67,AB69,AB71,AB73,AB75)</f>
        <v>74</v>
      </c>
    </row>
    <row r="79" spans="3:28" s="1" customFormat="1" ht="13.5" customHeight="1" x14ac:dyDescent="0.15">
      <c r="AA79" s="8"/>
      <c r="AB79" s="8"/>
    </row>
    <row r="80" spans="3:28" s="1" customFormat="1" x14ac:dyDescent="0.15">
      <c r="AA80" s="8" t="s">
        <v>60</v>
      </c>
      <c r="AB80" s="8">
        <f>AB28-AB78</f>
        <v>-74</v>
      </c>
    </row>
    <row r="81" spans="3:28" ht="13.5" customHeight="1" x14ac:dyDescent="0.15">
      <c r="AA81" s="8"/>
      <c r="AB81" s="8"/>
    </row>
    <row r="82" spans="3:28" s="1" customFormat="1" ht="13.5" customHeight="1" x14ac:dyDescent="0.15">
      <c r="AA82" s="8" t="s">
        <v>61</v>
      </c>
      <c r="AB82" s="37" t="e">
        <f>ROUND(AB80/AB33*100,0)</f>
        <v>#DIV/0!</v>
      </c>
    </row>
    <row r="83" spans="3:28" s="1" customFormat="1" ht="13.5" customHeight="1" x14ac:dyDescent="0.15"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40"/>
    </row>
    <row r="84" spans="3:28" s="1" customFormat="1" ht="19.5" customHeight="1" x14ac:dyDescent="0.15">
      <c r="C84" s="41"/>
      <c r="D84" s="6" t="s">
        <v>62</v>
      </c>
      <c r="M84" s="42"/>
    </row>
    <row r="85" spans="3:28" ht="19.5" customHeight="1" x14ac:dyDescent="0.15">
      <c r="C85" s="41"/>
      <c r="D85" s="6" t="s">
        <v>63</v>
      </c>
      <c r="M85" s="42"/>
    </row>
    <row r="86" spans="3:28" ht="19.5" customHeight="1" x14ac:dyDescent="0.15">
      <c r="C86" s="41"/>
      <c r="D86" s="6" t="s">
        <v>64</v>
      </c>
      <c r="M86" s="42"/>
    </row>
    <row r="87" spans="3:28" ht="19.5" customHeight="1" x14ac:dyDescent="0.15">
      <c r="C87" s="41"/>
      <c r="D87" s="6" t="s">
        <v>65</v>
      </c>
      <c r="M87" s="42"/>
    </row>
    <row r="88" spans="3:28" x14ac:dyDescent="0.15"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5"/>
    </row>
  </sheetData>
  <sheetProtection algorithmName="SHA-512" hashValue="gGlT5Vtb4gfVU/8kJrchCWUUP0R72+DN34VGWIxk8+FAas85sk2Y4ZDW4z//i1SCIpYgKQqRxbtGXWLbXE8GAA==" saltValue="eAsJTkmAZ4RQKyO0ldx0Og==" spinCount="100000" sheet="1" insertColumns="0" insertRows="0" deleteColumns="0" deleteRows="0"/>
  <mergeCells count="39">
    <mergeCell ref="M73:P73"/>
    <mergeCell ref="D75:I75"/>
    <mergeCell ref="G77:K77"/>
    <mergeCell ref="F64:F67"/>
    <mergeCell ref="G64:G65"/>
    <mergeCell ref="G66:G67"/>
    <mergeCell ref="D71:I71"/>
    <mergeCell ref="D73:I73"/>
    <mergeCell ref="F56:F59"/>
    <mergeCell ref="G56:G57"/>
    <mergeCell ref="G58:G59"/>
    <mergeCell ref="F60:F63"/>
    <mergeCell ref="G60:G61"/>
    <mergeCell ref="G62:G63"/>
    <mergeCell ref="F48:F51"/>
    <mergeCell ref="G48:G49"/>
    <mergeCell ref="G50:G51"/>
    <mergeCell ref="F52:F55"/>
    <mergeCell ref="G52:G53"/>
    <mergeCell ref="G54:G55"/>
    <mergeCell ref="F41:H41"/>
    <mergeCell ref="F42:H42"/>
    <mergeCell ref="F43:H43"/>
    <mergeCell ref="F44:F47"/>
    <mergeCell ref="G44:G45"/>
    <mergeCell ref="G46:G47"/>
    <mergeCell ref="D22:I22"/>
    <mergeCell ref="D25:D26"/>
    <mergeCell ref="E25:E26"/>
    <mergeCell ref="F25:F26"/>
    <mergeCell ref="G39:K39"/>
    <mergeCell ref="D13:D14"/>
    <mergeCell ref="E13:E14"/>
    <mergeCell ref="F13:F14"/>
    <mergeCell ref="M18:P18"/>
    <mergeCell ref="D19:D20"/>
    <mergeCell ref="E19:E20"/>
    <mergeCell ref="F19:F20"/>
    <mergeCell ref="M19:P19"/>
  </mergeCells>
  <phoneticPr fontId="20"/>
  <conditionalFormatting sqref="G77">
    <cfRule type="expression" dxfId="0" priority="2">
      <formula>ISERROR($G$77)</formula>
    </cfRule>
  </conditionalFormatting>
  <dataValidations count="4">
    <dataValidation type="list" allowBlank="1" showInputMessage="1" showErrorMessage="1" sqref="K35 K37">
      <formula1>"はい,いいえ"</formula1>
      <formula2>0</formula2>
    </dataValidation>
    <dataValidation type="list" allowBlank="1" showInputMessage="1" showErrorMessage="1" sqref="I41:I67 K69">
      <formula1>"1,2,3,4,5,6,7,8,9"</formula1>
      <formula2>0</formula2>
    </dataValidation>
    <dataValidation type="list" allowBlank="1" showInputMessage="1" showErrorMessage="1" sqref="K33">
      <formula1>"1,2,3,4,5,6,7,8,9,10,11,12"</formula1>
      <formula2>0</formula2>
    </dataValidation>
    <dataValidation type="list" allowBlank="1" showInputMessage="1" showErrorMessage="1" sqref="K31">
      <formula1>"大学,短大,大学院,専修,高専"</formula1>
      <formula2>0</formula2>
    </dataValidation>
  </dataValidations>
  <pageMargins left="0.75" right="0.75" top="1" bottom="1" header="0.51180555555555496" footer="0.51180555555555496"/>
  <pageSetup paperSize="9" scale="59" firstPageNumber="0" orientation="portrait" horizontalDpi="300" verticalDpi="300" r:id="rId1"/>
  <rowBreaks count="1" manualBreakCount="1">
    <brk id="4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SG31400のC14-3783</dc:creator>
  <dc:description/>
  <cp:lastModifiedBy>SG12610のC20-1369</cp:lastModifiedBy>
  <cp:revision>2</cp:revision>
  <cp:lastPrinted>2022-05-24T07:28:56Z</cp:lastPrinted>
  <dcterms:created xsi:type="dcterms:W3CDTF">2008-04-08T04:17:21Z</dcterms:created>
  <dcterms:modified xsi:type="dcterms:W3CDTF">2024-10-30T04:25:47Z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