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7\01 交付要綱及び募集要項\3.見え消し無し　改正後様式\"/>
    </mc:Choice>
  </mc:AlternateContent>
  <workbookProtection workbookPassword="DDBF" lockStructure="1"/>
  <bookViews>
    <workbookView xWindow="3852" yWindow="0" windowWidth="19200" windowHeight="6612"/>
  </bookViews>
  <sheets>
    <sheet name="計算シート" sheetId="1" r:id="rId1"/>
    <sheet name="詳細試算" sheetId="4" state="hidden" r:id="rId2"/>
    <sheet name="テーブル" sheetId="2" state="hidden" r:id="rId3"/>
    <sheet name="諸元" sheetId="3" state="hidden" r:id="rId4"/>
  </sheets>
  <externalReferences>
    <externalReference r:id="rId5"/>
  </externalReferences>
  <definedNames>
    <definedName name="__IntlFixup" hidden="1">TRUE</definedName>
    <definedName name="__IntlFixupTable" localSheetId="1" hidden="1">#REF!</definedName>
    <definedName name="__IntlFixupTable" hidden="1">#REF!</definedName>
    <definedName name="_xlnm._FilterDatabase" localSheetId="1" hidden="1">詳細試算!$A$1:$A$46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1">#REF!</definedName>
    <definedName name="display_area_2">#REF!</definedName>
    <definedName name="GO" localSheetId="1">#N/A</definedName>
    <definedName name="GoAssetChart" localSheetId="1">#N/A</definedName>
    <definedName name="GoBack" localSheetId="1">#N/A</definedName>
    <definedName name="GoBalanceSheet" localSheetId="1">#N/A</definedName>
    <definedName name="GoCashFlow" localSheetId="1">#N/A</definedName>
    <definedName name="GoData" localSheetId="1">#N/A</definedName>
    <definedName name="GoIncomeChart" localSheetId="1">#N/A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NO" localSheetId="1">#REF!</definedName>
    <definedName name="NO">#REF!</definedName>
    <definedName name="_xlnm.Print_Area" localSheetId="0">計算シート!$B$2:$G$34</definedName>
    <definedName name="_xlnm.Print_Area" localSheetId="1">詳細試算!$C$1:$S$29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1">#REF!</definedName>
    <definedName name="ﾀﾞｸﾄ一式">#REF!</definedName>
    <definedName name="ﾋﾞﾙﾏﾙﾁ諸元">#REF!</definedName>
    <definedName name="機器一式" localSheetId="1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入力画面4" localSheetId="1">#N/A</definedName>
    <definedName name="配管一式" localSheetId="1">#REF!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戻り２" localSheetId="1">#N/A</definedName>
    <definedName name="冷媒Ｐ">#REF!</definedName>
    <definedName name="冷媒Ｐ２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G7" i="4"/>
  <c r="M4" i="4" l="1"/>
  <c r="R4" i="4"/>
  <c r="M5" i="4" l="1"/>
  <c r="C26" i="4"/>
  <c r="F31" i="1"/>
  <c r="F28" i="4" l="1"/>
  <c r="P4" i="4"/>
  <c r="G12" i="4" l="1"/>
  <c r="G13" i="4" s="1"/>
  <c r="R5" i="4"/>
  <c r="G4" i="4"/>
  <c r="G24" i="4" l="1"/>
  <c r="G25" i="4" s="1"/>
  <c r="G28" i="4"/>
  <c r="G29" i="4" s="1"/>
  <c r="H12" i="4"/>
  <c r="S12" i="4" s="1"/>
  <c r="M3" i="4"/>
  <c r="H13" i="4" l="1"/>
  <c r="G5" i="4"/>
  <c r="C16" i="4"/>
  <c r="G18" i="4" s="1"/>
  <c r="H24" i="4" l="1"/>
  <c r="E30" i="1" s="1"/>
  <c r="H28" i="4"/>
  <c r="E31" i="1" s="1"/>
  <c r="H18" i="4"/>
  <c r="F18" i="4"/>
  <c r="D30" i="1" s="1"/>
  <c r="G19" i="4"/>
  <c r="G6" i="4"/>
  <c r="H29" i="4" l="1"/>
  <c r="C30" i="1"/>
  <c r="C22" i="4"/>
  <c r="F24" i="4" l="1"/>
  <c r="Q28" i="4"/>
  <c r="Q29" i="4" s="1"/>
  <c r="L28" i="4"/>
  <c r="L29" i="4" s="1"/>
  <c r="P28" i="4"/>
  <c r="P29" i="4" s="1"/>
  <c r="O28" i="4"/>
  <c r="O29" i="4" s="1"/>
  <c r="K28" i="4"/>
  <c r="K29" i="4" s="1"/>
  <c r="I28" i="4"/>
  <c r="I29" i="4" s="1"/>
  <c r="N28" i="4"/>
  <c r="N29" i="4" s="1"/>
  <c r="J28" i="4"/>
  <c r="J29" i="4" s="1"/>
  <c r="M28" i="4"/>
  <c r="M29" i="4" s="1"/>
  <c r="R28" i="4"/>
  <c r="R29" i="4" s="1"/>
  <c r="R6" i="4"/>
  <c r="O13" i="4" s="1"/>
  <c r="S29" i="4" l="1"/>
  <c r="S28" i="4"/>
  <c r="R13" i="4"/>
  <c r="R18" i="4" s="1"/>
  <c r="R19" i="4" s="1"/>
  <c r="N13" i="4"/>
  <c r="M13" i="4"/>
  <c r="Q13" i="4"/>
  <c r="Q18" i="4" s="1"/>
  <c r="Q19" i="4" s="1"/>
  <c r="L13" i="4"/>
  <c r="K13" i="4"/>
  <c r="J13" i="4"/>
  <c r="I13" i="4"/>
  <c r="F30" i="1"/>
  <c r="R24" i="4" l="1"/>
  <c r="R25" i="4" s="1"/>
  <c r="Q24" i="4"/>
  <c r="Q25" i="4" s="1"/>
  <c r="P13" i="4"/>
  <c r="L18" i="4" l="1"/>
  <c r="L19" i="4" s="1"/>
  <c r="L24" i="4"/>
  <c r="L25" i="4" s="1"/>
  <c r="P18" i="4"/>
  <c r="P19" i="4" s="1"/>
  <c r="P24" i="4"/>
  <c r="P25" i="4" s="1"/>
  <c r="I18" i="4" l="1"/>
  <c r="I19" i="4" s="1"/>
  <c r="I24" i="4"/>
  <c r="I25" i="4" s="1"/>
  <c r="O18" i="4"/>
  <c r="O19" i="4" s="1"/>
  <c r="O24" i="4"/>
  <c r="O25" i="4" s="1"/>
  <c r="N18" i="4"/>
  <c r="N19" i="4" s="1"/>
  <c r="N24" i="4"/>
  <c r="N25" i="4" s="1"/>
  <c r="M18" i="4"/>
  <c r="M19" i="4" s="1"/>
  <c r="M24" i="4"/>
  <c r="M25" i="4" s="1"/>
  <c r="J18" i="4"/>
  <c r="J19" i="4" s="1"/>
  <c r="J24" i="4"/>
  <c r="J25" i="4" s="1"/>
  <c r="K18" i="4"/>
  <c r="K19" i="4" s="1"/>
  <c r="K24" i="4"/>
  <c r="K25" i="4" s="1"/>
  <c r="S13" i="4"/>
  <c r="H25" i="4" l="1"/>
  <c r="E32" i="1" s="1"/>
  <c r="H19" i="4"/>
  <c r="S18" i="4"/>
  <c r="S24" i="4"/>
  <c r="S25" i="4" l="1"/>
  <c r="S19" i="4"/>
  <c r="C32" i="1"/>
  <c r="E33" i="1" s="1"/>
  <c r="G34" i="1" l="1"/>
  <c r="B34" i="1" l="1"/>
</calcChain>
</file>

<file path=xl/sharedStrings.xml><?xml version="1.0" encoding="utf-8"?>
<sst xmlns="http://schemas.openxmlformats.org/spreadsheetml/2006/main" count="276" uniqueCount="176">
  <si>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</si>
  <si>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</si>
  <si>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</si>
  <si>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</si>
  <si>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</si>
  <si>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</si>
  <si>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</si>
  <si>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電力</t>
    <rPh sb="0" eb="2">
      <t>デンリョク</t>
    </rPh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</si>
  <si>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</si>
  <si>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</si>
  <si>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</si>
  <si>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</si>
  <si>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</si>
  <si>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</si>
  <si>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</si>
  <si>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</si>
  <si>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</si>
  <si>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</si>
  <si>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</si>
  <si>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</si>
  <si>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</si>
  <si>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</si>
  <si>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</si>
  <si>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</si>
  <si>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</si>
  <si>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</si>
  <si>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</si>
  <si>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</si>
  <si>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</si>
  <si>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</si>
  <si>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</si>
  <si>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</si>
  <si>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</si>
  <si>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</si>
  <si>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</si>
  <si>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</si>
  <si>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e*CO2原単位</t>
    <rPh sb="5" eb="8">
      <t>ゲンタンイ</t>
    </rPh>
    <phoneticPr fontId="6"/>
  </si>
  <si>
    <t>kg-CO2/㎥</t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</si>
  <si>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</si>
  <si>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</si>
  <si>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</si>
  <si>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</si>
  <si>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</si>
  <si>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</si>
  <si>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</si>
  <si>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t>①給湯機の種類</t>
    <rPh sb="1" eb="4">
      <t>キュウトウキ</t>
    </rPh>
    <rPh sb="5" eb="7">
      <t>シュルイ</t>
    </rPh>
    <phoneticPr fontId="1"/>
  </si>
  <si>
    <t>②メーカー</t>
    <phoneticPr fontId="1"/>
  </si>
  <si>
    <t>③型式</t>
    <rPh sb="1" eb="3">
      <t>カタシキ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</si>
  <si>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</si>
  <si>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</si>
  <si>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</si>
  <si>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</si>
  <si>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</si>
  <si>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t>給湯機の種類</t>
    <rPh sb="0" eb="3">
      <t>キュウトウキ</t>
    </rPh>
    <rPh sb="4" eb="6">
      <t>シュルイ</t>
    </rPh>
    <phoneticPr fontId="1"/>
  </si>
  <si>
    <t>更新前</t>
    <rPh sb="0" eb="3">
      <t>コウシンマエ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</si>
  <si>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</si>
  <si>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</si>
  <si>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電気温水器</t>
    <rPh sb="0" eb="5">
      <t>デンキオンスイキ</t>
    </rPh>
    <phoneticPr fontId="1"/>
  </si>
  <si>
    <t>給水温度</t>
    <rPh sb="0" eb="4">
      <t>キュウスイオンド</t>
    </rPh>
    <phoneticPr fontId="1"/>
  </si>
  <si>
    <t>給湯量L/日</t>
    <rPh sb="0" eb="3">
      <t>キュウトウリョウ</t>
    </rPh>
    <rPh sb="5" eb="6">
      <t>ニチ</t>
    </rPh>
    <phoneticPr fontId="1"/>
  </si>
  <si>
    <t>kcal/Ⅼ</t>
    <phoneticPr fontId="6"/>
  </si>
  <si>
    <t>kcal/㎥</t>
    <phoneticPr fontId="6"/>
  </si>
  <si>
    <t>kcal/kWh</t>
    <phoneticPr fontId="6"/>
  </si>
  <si>
    <t>都市ガス</t>
    <rPh sb="0" eb="2">
      <t>トシ</t>
    </rPh>
    <phoneticPr fontId="1"/>
  </si>
  <si>
    <t>kcal</t>
    <phoneticPr fontId="6"/>
  </si>
  <si>
    <t>JISS2075</t>
    <phoneticPr fontId="1"/>
  </si>
  <si>
    <t>kcal/日</t>
    <rPh sb="5" eb="6">
      <t>ニチ</t>
    </rPh>
    <phoneticPr fontId="1"/>
  </si>
  <si>
    <t>燃料の種類</t>
    <rPh sb="0" eb="2">
      <t>ネンリョウ</t>
    </rPh>
    <rPh sb="3" eb="5">
      <t>シュルイ</t>
    </rPh>
    <phoneticPr fontId="1"/>
  </si>
  <si>
    <t>プロパンガス</t>
  </si>
  <si>
    <t>b/発熱量/機器効率</t>
    <rPh sb="2" eb="5">
      <t>ハツネツリョウ</t>
    </rPh>
    <rPh sb="6" eb="10">
      <t>キキコウリツ</t>
    </rPh>
    <phoneticPr fontId="6"/>
  </si>
  <si>
    <t>1MJ</t>
    <phoneticPr fontId="1"/>
  </si>
  <si>
    <t>239kcal</t>
    <phoneticPr fontId="1"/>
  </si>
  <si>
    <t xml:space="preserve"> [ 本　表 ]</t>
  </si>
  <si>
    <t>標準発熱量（総発熱量）</t>
  </si>
  <si>
    <t>2020年1月改訂, 2022年11月追加改訂</t>
  </si>
  <si>
    <t>計量単位</t>
  </si>
  <si>
    <t xml:space="preserve"> 2018年度
 標準発熱量</t>
  </si>
  <si>
    <t xml:space="preserve"> MJ/計量単位</t>
  </si>
  <si>
    <t>石　炭</t>
  </si>
  <si>
    <t>輸入原料炭</t>
  </si>
  <si>
    <t xml:space="preserve"> kg</t>
  </si>
  <si>
    <t>ｺｰｸｽ用原料炭</t>
  </si>
  <si>
    <t>吹込用原料炭</t>
  </si>
  <si>
    <t>輸入一般炭</t>
  </si>
  <si>
    <t>輸入無煙炭</t>
  </si>
  <si>
    <t>石炭製品</t>
  </si>
  <si>
    <t>ｺｰｸｽ</t>
  </si>
  <si>
    <t>ｺｰｸｽ炉ｶﾞｽ</t>
  </si>
  <si>
    <t xml:space="preserve"> m3</t>
  </si>
  <si>
    <t>高炉ｶﾞｽ</t>
  </si>
  <si>
    <t>転炉ｶﾞｽ</t>
  </si>
  <si>
    <t>石　油</t>
  </si>
  <si>
    <t>原　油</t>
  </si>
  <si>
    <t xml:space="preserve"> L</t>
  </si>
  <si>
    <t>NGL･ｺﾝﾃﾞﾝｾｰﾄ</t>
  </si>
  <si>
    <t>石油製品</t>
  </si>
  <si>
    <t>LPG</t>
  </si>
  <si>
    <t>ﾅﾌｻ</t>
  </si>
  <si>
    <t>ｶﾞｿﾘﾝ</t>
  </si>
  <si>
    <t>ｼﾞｪｯﾄ燃料油</t>
  </si>
  <si>
    <t>　</t>
  </si>
  <si>
    <t>灯　油</t>
  </si>
  <si>
    <t>軽　油</t>
  </si>
  <si>
    <t>A重油</t>
  </si>
  <si>
    <t>C重油</t>
  </si>
  <si>
    <t>潤滑油</t>
  </si>
  <si>
    <t>その他重質石油製品</t>
  </si>
  <si>
    <t>ｵｲﾙｺｰｸｽ</t>
  </si>
  <si>
    <t>製油所ｶﾞｽ</t>
  </si>
  <si>
    <t>ｶﾞ　ｽ</t>
  </si>
  <si>
    <t>可燃性天然ｶﾞｽ</t>
  </si>
  <si>
    <t>輸入天然ｶﾞｽ(LNG)</t>
  </si>
  <si>
    <t>国産天然ｶﾞｽ</t>
  </si>
  <si>
    <t>都市ｶﾞｽ</t>
  </si>
  <si>
    <t>都市ｶﾞｽ　※2</t>
  </si>
  <si>
    <t>電　力</t>
  </si>
  <si>
    <t>発電時</t>
  </si>
  <si>
    <t>発電端投入熱量</t>
  </si>
  <si>
    <t xml:space="preserve"> kWh</t>
  </si>
  <si>
    <t>消費時</t>
  </si>
  <si>
    <t>電力発生熱量</t>
  </si>
  <si>
    <t>受電端投入熱量</t>
  </si>
  <si>
    <t>熱</t>
  </si>
  <si>
    <t>100℃飽和蒸気発生熱量</t>
  </si>
  <si>
    <t>（参考）</t>
  </si>
  <si>
    <t>ﾉﾙﾏﾙ状態</t>
  </si>
  <si>
    <t>kcal/計量単位</t>
  </si>
  <si>
    <t>※３</t>
  </si>
  <si>
    <t>LPGガス密度</t>
    <rPh sb="5" eb="7">
      <t>ミツド</t>
    </rPh>
    <phoneticPr fontId="1"/>
  </si>
  <si>
    <t>1m3</t>
    <phoneticPr fontId="1"/>
  </si>
  <si>
    <t>kg</t>
    <phoneticPr fontId="1"/>
  </si>
  <si>
    <t>CO2排出量</t>
    <rPh sb="3" eb="5">
      <t>ハイシュツ</t>
    </rPh>
    <rPh sb="5" eb="6">
      <t>リョウ</t>
    </rPh>
    <phoneticPr fontId="6"/>
  </si>
  <si>
    <t>CO2排出量</t>
    <phoneticPr fontId="6"/>
  </si>
  <si>
    <t>燃料単位</t>
    <rPh sb="0" eb="2">
      <t>ネンリョウ</t>
    </rPh>
    <rPh sb="2" eb="4">
      <t>タンイ</t>
    </rPh>
    <phoneticPr fontId="1"/>
  </si>
  <si>
    <t>L</t>
    <phoneticPr fontId="1"/>
  </si>
  <si>
    <t>石油給湯器</t>
    <rPh sb="0" eb="2">
      <t>セキユ</t>
    </rPh>
    <rPh sb="2" eb="5">
      <t>キュウトウキ</t>
    </rPh>
    <phoneticPr fontId="1"/>
  </si>
  <si>
    <t>ガス給湯器</t>
    <rPh sb="2" eb="5">
      <t>キュウトウキ</t>
    </rPh>
    <phoneticPr fontId="1"/>
  </si>
  <si>
    <t>※２</t>
    <phoneticPr fontId="1"/>
  </si>
  <si>
    <t>夏期</t>
    <rPh sb="0" eb="2">
      <t>カキ</t>
    </rPh>
    <phoneticPr fontId="1"/>
  </si>
  <si>
    <t>kwh</t>
    <phoneticPr fontId="1"/>
  </si>
  <si>
    <t>m3</t>
    <phoneticPr fontId="1"/>
  </si>
  <si>
    <t>冬期</t>
    <rPh sb="0" eb="2">
      <t>トウキ</t>
    </rPh>
    <phoneticPr fontId="1"/>
  </si>
  <si>
    <t>標準発熱量</t>
    <rPh sb="0" eb="2">
      <t>ヒョウジュン</t>
    </rPh>
    <rPh sb="2" eb="5">
      <t>ハツネツリョウ</t>
    </rPh>
    <phoneticPr fontId="1"/>
  </si>
  <si>
    <t>L/日</t>
    <rPh sb="2" eb="3">
      <t>ニチ</t>
    </rPh>
    <phoneticPr fontId="1"/>
  </si>
  <si>
    <t>℃</t>
    <phoneticPr fontId="1"/>
  </si>
  <si>
    <t>日/月</t>
    <rPh sb="0" eb="1">
      <t>ニチ</t>
    </rPh>
    <rPh sb="2" eb="3">
      <t>ツキ</t>
    </rPh>
    <phoneticPr fontId="1"/>
  </si>
  <si>
    <t>年間</t>
    <rPh sb="0" eb="2">
      <t>ネンカン</t>
    </rPh>
    <phoneticPr fontId="6"/>
  </si>
  <si>
    <t>月間</t>
    <rPh sb="0" eb="2">
      <t>ゲッカン</t>
    </rPh>
    <phoneticPr fontId="6"/>
  </si>
  <si>
    <t>年間</t>
    <rPh sb="0" eb="2">
      <t>ネンカン</t>
    </rPh>
    <phoneticPr fontId="1"/>
  </si>
  <si>
    <t>月間</t>
    <rPh sb="0" eb="2">
      <t>ゲッカン</t>
    </rPh>
    <phoneticPr fontId="1"/>
  </si>
  <si>
    <t>CO2削減率</t>
    <rPh sb="3" eb="5">
      <t>サクゲン</t>
    </rPh>
    <rPh sb="5" eb="6">
      <t>リツ</t>
    </rPh>
    <phoneticPr fontId="1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</si>
  <si>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</si>
  <si>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</si>
  <si>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</si>
  <si>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8"/>
  </si>
  <si>
    <t>②燃料種-1</t>
    <rPh sb="1" eb="4">
      <t>ネンリョウシュ</t>
    </rPh>
    <phoneticPr fontId="1"/>
  </si>
  <si>
    <t>②燃料種-2</t>
    <rPh sb="1" eb="4">
      <t>ネンリョウシュ</t>
    </rPh>
    <phoneticPr fontId="1"/>
  </si>
  <si>
    <t>ー</t>
    <phoneticPr fontId="1"/>
  </si>
  <si>
    <t>ハイブリッド給湯器</t>
    <rPh sb="6" eb="9">
      <t>キュウトウキ</t>
    </rPh>
    <phoneticPr fontId="1"/>
  </si>
  <si>
    <t>電力</t>
    <rPh sb="0" eb="2">
      <t>デンリョク</t>
    </rPh>
    <phoneticPr fontId="1"/>
  </si>
  <si>
    <t>④給湯機効率（燃料種-２）</t>
    <rPh sb="1" eb="4">
      <t>キュウトウキ</t>
    </rPh>
    <rPh sb="4" eb="6">
      <t>コウリツ</t>
    </rPh>
    <phoneticPr fontId="1"/>
  </si>
  <si>
    <t>④給湯機効率（燃料種-1）</t>
    <rPh sb="1" eb="4">
      <t>キュウトウキ</t>
    </rPh>
    <rPh sb="4" eb="6">
      <t>コウリツ</t>
    </rPh>
    <phoneticPr fontId="1"/>
  </si>
  <si>
    <t>⑥給湯量</t>
    <rPh sb="1" eb="4">
      <t>キュウトウリョウ</t>
    </rPh>
    <phoneticPr fontId="1"/>
  </si>
  <si>
    <t>⑦年間使用日数</t>
    <rPh sb="1" eb="3">
      <t>ネンカン</t>
    </rPh>
    <rPh sb="3" eb="5">
      <t>シヨウ</t>
    </rPh>
    <rPh sb="5" eb="7">
      <t>ニッスウ</t>
    </rPh>
    <phoneticPr fontId="1"/>
  </si>
  <si>
    <t>⑧設定温度</t>
    <rPh sb="1" eb="3">
      <t>セッテイ</t>
    </rPh>
    <rPh sb="3" eb="5">
      <t>オンド</t>
    </rPh>
    <phoneticPr fontId="1"/>
  </si>
  <si>
    <t>給湯機器の更新計画を入力してください</t>
    <rPh sb="0" eb="2">
      <t>キュウトウ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1"/>
  </si>
  <si>
    <t>※1　カタログやメーカーHP等で確認し入力してください。</t>
    <rPh sb="14" eb="15">
      <t>ナド</t>
    </rPh>
    <phoneticPr fontId="1"/>
  </si>
  <si>
    <t>　　　不明の場合はメーカーへ問い合わせてください。</t>
    <rPh sb="14" eb="15">
      <t>ト</t>
    </rPh>
    <rPh sb="16" eb="17">
      <t>ア</t>
    </rPh>
    <phoneticPr fontId="1"/>
  </si>
  <si>
    <t>※２　ハイブリッド給湯器の「ヒートポンプのCOP」と「ガスの給湯熱効率」を入力してください。</t>
    <rPh sb="9" eb="12">
      <t>キュウトウキ</t>
    </rPh>
    <rPh sb="32" eb="33">
      <t>ネツ</t>
    </rPh>
    <phoneticPr fontId="1"/>
  </si>
  <si>
    <t>潜熱回収型給湯機</t>
    <rPh sb="0" eb="2">
      <t>センネツ</t>
    </rPh>
    <rPh sb="2" eb="5">
      <t>カイシュウガタ</t>
    </rPh>
    <rPh sb="5" eb="8">
      <t>キュウトウキ</t>
    </rPh>
    <phoneticPr fontId="1"/>
  </si>
  <si>
    <t>ヒートポンプ給湯機</t>
    <rPh sb="6" eb="8">
      <t>キュウトウ</t>
    </rPh>
    <rPh sb="8" eb="9">
      <t>キ</t>
    </rPh>
    <phoneticPr fontId="1"/>
  </si>
  <si>
    <t>A重油</t>
    <rPh sb="1" eb="3">
      <t>ジュウユ</t>
    </rPh>
    <phoneticPr fontId="1"/>
  </si>
  <si>
    <t>ボイラ</t>
    <phoneticPr fontId="1"/>
  </si>
  <si>
    <t>（その３）-2</t>
    <phoneticPr fontId="1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</si>
  <si>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</si>
  <si>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かがわ中小事業者CO2CO2削減支援補助金CO２削減効果計算書
【高効率給湯機器（ハイブリッド給湯器）】</t>
    <rPh sb="33" eb="36">
      <t>コウコウリツ</t>
    </rPh>
    <rPh sb="38" eb="40">
      <t>キキ</t>
    </rPh>
    <rPh sb="47" eb="50">
      <t>キュウトウキ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</si>
</sst>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 "/>
    <numFmt numFmtId="177" formatCode="0.000_ "/>
    <numFmt numFmtId="178" formatCode="#,##0_ ;[Red]\-#,##0\ "/>
    <numFmt numFmtId="179" formatCode="0_ "/>
    <numFmt numFmtId="180" formatCode="#,##0.00_ ;[Red]\-#,##0.00\ "/>
    <numFmt numFmtId="181" formatCode="#,##0;[Red]#,##0"/>
    <numFmt numFmtId="182" formatCode="0.00000_ "/>
  </numFmts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 tint="-0.14999847407452621"/>
      <name val="Meiryo UI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9" xfId="3" applyNumberFormat="1" applyFont="1" applyBorder="1">
      <alignment vertical="center"/>
    </xf>
    <xf numFmtId="0" fontId="7" fillId="0" borderId="20" xfId="3" applyNumberFormat="1" applyFont="1" applyBorder="1" applyAlignment="1">
      <alignment vertical="center"/>
    </xf>
    <xf numFmtId="0" fontId="7" fillId="0" borderId="5" xfId="2" applyFont="1" applyBorder="1" applyAlignment="1">
      <alignment horizontal="left" vertical="center" shrinkToFit="1"/>
    </xf>
    <xf numFmtId="178" fontId="7" fillId="0" borderId="19" xfId="3" applyNumberFormat="1" applyFont="1" applyFill="1" applyBorder="1">
      <alignment vertical="center"/>
    </xf>
    <xf numFmtId="178" fontId="7" fillId="0" borderId="20" xfId="3" applyNumberFormat="1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78" fontId="7" fillId="0" borderId="0" xfId="3" applyNumberFormat="1" applyFont="1" applyFill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5" xfId="2" applyFont="1" applyBorder="1" applyAlignment="1">
      <alignment vertical="center" shrinkToFit="1"/>
    </xf>
    <xf numFmtId="0" fontId="7" fillId="3" borderId="1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 shrinkToFit="1"/>
    </xf>
    <xf numFmtId="0" fontId="7" fillId="3" borderId="26" xfId="2" applyFont="1" applyFill="1" applyBorder="1">
      <alignment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24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left" vertical="center" shrinkToFit="1"/>
    </xf>
    <xf numFmtId="0" fontId="7" fillId="0" borderId="29" xfId="2" applyFont="1" applyBorder="1" applyAlignment="1">
      <alignment vertical="center" shrinkToFit="1"/>
    </xf>
    <xf numFmtId="0" fontId="7" fillId="0" borderId="30" xfId="2" applyFont="1" applyBorder="1" applyAlignment="1">
      <alignment horizontal="center" vertical="center"/>
    </xf>
    <xf numFmtId="178" fontId="7" fillId="0" borderId="31" xfId="2" applyNumberFormat="1" applyFont="1" applyBorder="1">
      <alignment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left" vertical="center" shrinkToFit="1"/>
    </xf>
    <xf numFmtId="0" fontId="7" fillId="3" borderId="35" xfId="2" applyFont="1" applyFill="1" applyBorder="1">
      <alignment vertical="center"/>
    </xf>
    <xf numFmtId="0" fontId="7" fillId="3" borderId="36" xfId="2" applyFont="1" applyFill="1" applyBorder="1" applyAlignment="1">
      <alignment horizontal="center" vertical="center"/>
    </xf>
    <xf numFmtId="176" fontId="7" fillId="2" borderId="15" xfId="2" applyNumberFormat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shrinkToFit="1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40" fontId="9" fillId="0" borderId="42" xfId="2" applyNumberFormat="1" applyFont="1" applyBorder="1" applyAlignment="1">
      <alignment horizontal="center" vertical="center"/>
    </xf>
    <xf numFmtId="40" fontId="10" fillId="0" borderId="42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0" xfId="2" applyFont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>
      <alignment vertical="center"/>
    </xf>
    <xf numFmtId="40" fontId="9" fillId="0" borderId="8" xfId="1" applyNumberFormat="1" applyFont="1" applyBorder="1" applyAlignment="1">
      <alignment vertical="center"/>
    </xf>
    <xf numFmtId="0" fontId="9" fillId="0" borderId="8" xfId="2" applyFont="1" applyBorder="1" applyAlignment="1">
      <alignment horizontal="center" vertical="center" shrinkToFit="1"/>
    </xf>
    <xf numFmtId="179" fontId="9" fillId="2" borderId="39" xfId="2" applyNumberFormat="1" applyFont="1" applyFill="1" applyBorder="1">
      <alignment vertical="center"/>
    </xf>
    <xf numFmtId="179" fontId="9" fillId="2" borderId="13" xfId="2" applyNumberFormat="1" applyFont="1" applyFill="1" applyBorder="1">
      <alignment vertical="center"/>
    </xf>
    <xf numFmtId="0" fontId="7" fillId="2" borderId="43" xfId="2" applyFont="1" applyFill="1" applyBorder="1">
      <alignment vertical="center"/>
    </xf>
    <xf numFmtId="177" fontId="7" fillId="2" borderId="44" xfId="2" applyNumberFormat="1" applyFont="1" applyFill="1" applyBorder="1">
      <alignment vertical="center"/>
    </xf>
    <xf numFmtId="176" fontId="7" fillId="2" borderId="18" xfId="2" applyNumberFormat="1" applyFont="1" applyFill="1" applyBorder="1">
      <alignment vertical="center"/>
    </xf>
    <xf numFmtId="0" fontId="7" fillId="4" borderId="0" xfId="2" applyFont="1" applyFill="1" applyAlignment="1">
      <alignment vertical="center" shrinkToFit="1"/>
    </xf>
    <xf numFmtId="180" fontId="7" fillId="0" borderId="31" xfId="2" applyNumberFormat="1" applyFont="1" applyBorder="1">
      <alignment vertical="center"/>
    </xf>
    <xf numFmtId="179" fontId="9" fillId="2" borderId="45" xfId="2" applyNumberFormat="1" applyFont="1" applyFill="1" applyBorder="1">
      <alignment vertical="center"/>
    </xf>
    <xf numFmtId="0" fontId="9" fillId="2" borderId="40" xfId="2" applyFont="1" applyFill="1" applyBorder="1" applyAlignment="1">
      <alignment vertical="center" shrinkToFit="1"/>
    </xf>
    <xf numFmtId="0" fontId="9" fillId="2" borderId="36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36" xfId="2" applyFont="1" applyFill="1" applyBorder="1" applyAlignment="1">
      <alignment vertical="center" shrinkToFit="1"/>
    </xf>
    <xf numFmtId="179" fontId="9" fillId="2" borderId="46" xfId="2" applyNumberFormat="1" applyFont="1" applyFill="1" applyBorder="1">
      <alignment vertical="center"/>
    </xf>
    <xf numFmtId="179" fontId="9" fillId="2" borderId="37" xfId="2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4" borderId="8" xfId="0" applyFill="1" applyBorder="1">
      <alignment vertical="center"/>
    </xf>
    <xf numFmtId="0" fontId="0" fillId="0" borderId="8" xfId="0" applyFill="1" applyBorder="1">
      <alignment vertical="center"/>
    </xf>
    <xf numFmtId="3" fontId="0" fillId="0" borderId="8" xfId="0" applyNumberFormat="1" applyBorder="1">
      <alignment vertical="center"/>
    </xf>
    <xf numFmtId="3" fontId="0" fillId="4" borderId="8" xfId="0" applyNumberForma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0" xfId="0" applyFont="1">
      <alignment vertical="center"/>
    </xf>
    <xf numFmtId="2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4" fillId="6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3" fillId="0" borderId="8" xfId="1" applyFont="1" applyBorder="1" applyAlignment="1">
      <alignment horizontal="center" vertical="center"/>
    </xf>
    <xf numFmtId="40" fontId="14" fillId="6" borderId="8" xfId="1" applyNumberFormat="1" applyFont="1" applyFill="1" applyBorder="1" applyAlignment="1">
      <alignment horizontal="center" vertical="center"/>
    </xf>
    <xf numFmtId="181" fontId="13" fillId="5" borderId="8" xfId="0" applyNumberFormat="1" applyFont="1" applyFill="1" applyBorder="1" applyAlignment="1">
      <alignment vertical="center"/>
    </xf>
    <xf numFmtId="0" fontId="7" fillId="0" borderId="0" xfId="2" applyFont="1" applyAlignment="1">
      <alignment vertical="top" shrinkToFit="1"/>
    </xf>
    <xf numFmtId="178" fontId="7" fillId="0" borderId="0" xfId="3" applyNumberFormat="1" applyFont="1" applyFill="1" applyBorder="1" applyAlignment="1">
      <alignment vertical="top"/>
    </xf>
    <xf numFmtId="0" fontId="7" fillId="7" borderId="0" xfId="2" applyFont="1" applyFill="1">
      <alignment vertical="center"/>
    </xf>
    <xf numFmtId="0" fontId="21" fillId="7" borderId="14" xfId="2" applyFont="1" applyFill="1" applyBorder="1">
      <alignment vertical="center"/>
    </xf>
    <xf numFmtId="179" fontId="21" fillId="7" borderId="39" xfId="2" applyNumberFormat="1" applyFont="1" applyFill="1" applyBorder="1">
      <alignment vertical="center"/>
    </xf>
    <xf numFmtId="0" fontId="21" fillId="7" borderId="39" xfId="2" applyFont="1" applyFill="1" applyBorder="1" applyAlignment="1">
      <alignment vertical="center" shrinkToFit="1"/>
    </xf>
    <xf numFmtId="0" fontId="21" fillId="7" borderId="39" xfId="2" applyFont="1" applyFill="1" applyBorder="1" applyAlignment="1">
      <alignment horizontal="center" vertical="center" shrinkToFit="1"/>
    </xf>
    <xf numFmtId="0" fontId="21" fillId="7" borderId="40" xfId="2" applyFont="1" applyFill="1" applyBorder="1" applyAlignment="1">
      <alignment horizontal="center" vertical="center" shrinkToFit="1"/>
    </xf>
    <xf numFmtId="0" fontId="21" fillId="7" borderId="17" xfId="2" applyFont="1" applyFill="1" applyBorder="1">
      <alignment vertical="center"/>
    </xf>
    <xf numFmtId="0" fontId="21" fillId="7" borderId="36" xfId="2" applyFont="1" applyFill="1" applyBorder="1" applyAlignment="1">
      <alignment horizontal="center" vertical="center" shrinkToFit="1"/>
    </xf>
    <xf numFmtId="0" fontId="21" fillId="7" borderId="0" xfId="2" applyFont="1" applyFill="1">
      <alignment vertical="center"/>
    </xf>
    <xf numFmtId="177" fontId="21" fillId="7" borderId="0" xfId="2" applyNumberFormat="1" applyFont="1" applyFill="1">
      <alignment vertical="center"/>
    </xf>
    <xf numFmtId="0" fontId="21" fillId="7" borderId="0" xfId="2" applyFont="1" applyFill="1" applyAlignment="1">
      <alignment vertical="center" shrinkToFit="1"/>
    </xf>
    <xf numFmtId="0" fontId="21" fillId="7" borderId="20" xfId="2" applyFont="1" applyFill="1" applyBorder="1" applyAlignment="1">
      <alignment horizontal="center" vertical="center"/>
    </xf>
    <xf numFmtId="0" fontId="21" fillId="7" borderId="21" xfId="2" applyFont="1" applyFill="1" applyBorder="1" applyAlignment="1">
      <alignment horizontal="center" vertical="center"/>
    </xf>
    <xf numFmtId="0" fontId="21" fillId="7" borderId="22" xfId="2" applyFont="1" applyFill="1" applyBorder="1" applyAlignment="1">
      <alignment horizontal="center" vertical="center"/>
    </xf>
    <xf numFmtId="0" fontId="21" fillId="7" borderId="20" xfId="3" applyNumberFormat="1" applyFont="1" applyFill="1" applyBorder="1" applyAlignment="1">
      <alignment vertical="center"/>
    </xf>
    <xf numFmtId="0" fontId="21" fillId="7" borderId="24" xfId="3" applyNumberFormat="1" applyFont="1" applyFill="1" applyBorder="1" applyAlignment="1">
      <alignment vertical="center"/>
    </xf>
    <xf numFmtId="0" fontId="21" fillId="7" borderId="22" xfId="3" applyNumberFormat="1" applyFont="1" applyFill="1" applyBorder="1">
      <alignment vertical="center"/>
    </xf>
    <xf numFmtId="178" fontId="21" fillId="7" borderId="20" xfId="3" applyNumberFormat="1" applyFont="1" applyFill="1" applyBorder="1">
      <alignment vertical="center"/>
    </xf>
    <xf numFmtId="178" fontId="21" fillId="7" borderId="24" xfId="3" applyNumberFormat="1" applyFont="1" applyFill="1" applyBorder="1">
      <alignment vertical="center"/>
    </xf>
    <xf numFmtId="38" fontId="21" fillId="7" borderId="22" xfId="3" applyFont="1" applyFill="1" applyBorder="1">
      <alignment vertical="center"/>
    </xf>
    <xf numFmtId="178" fontId="21" fillId="7" borderId="0" xfId="3" applyNumberFormat="1" applyFont="1" applyFill="1" applyBorder="1" applyAlignment="1">
      <alignment vertical="top"/>
    </xf>
    <xf numFmtId="38" fontId="21" fillId="7" borderId="0" xfId="3" applyFont="1" applyFill="1" applyBorder="1" applyAlignment="1">
      <alignment vertical="top"/>
    </xf>
    <xf numFmtId="178" fontId="21" fillId="7" borderId="0" xfId="3" applyNumberFormat="1" applyFont="1" applyFill="1" applyBorder="1">
      <alignment vertical="center"/>
    </xf>
    <xf numFmtId="38" fontId="21" fillId="7" borderId="0" xfId="3" applyFont="1" applyFill="1" applyBorder="1">
      <alignment vertical="center"/>
    </xf>
    <xf numFmtId="0" fontId="21" fillId="7" borderId="24" xfId="2" applyFont="1" applyFill="1" applyBorder="1" applyAlignment="1">
      <alignment horizontal="center" vertical="center"/>
    </xf>
    <xf numFmtId="178" fontId="21" fillId="7" borderId="31" xfId="2" applyNumberFormat="1" applyFont="1" applyFill="1" applyBorder="1">
      <alignment vertical="center"/>
    </xf>
    <xf numFmtId="178" fontId="21" fillId="7" borderId="32" xfId="2" applyNumberFormat="1" applyFont="1" applyFill="1" applyBorder="1">
      <alignment vertical="center"/>
    </xf>
    <xf numFmtId="180" fontId="21" fillId="7" borderId="31" xfId="2" applyNumberFormat="1" applyFont="1" applyFill="1" applyBorder="1">
      <alignment vertical="center"/>
    </xf>
    <xf numFmtId="178" fontId="21" fillId="7" borderId="37" xfId="2" applyNumberFormat="1" applyFont="1" applyFill="1" applyBorder="1">
      <alignment vertical="center"/>
    </xf>
    <xf numFmtId="0" fontId="21" fillId="7" borderId="6" xfId="2" applyFont="1" applyFill="1" applyBorder="1" applyAlignment="1">
      <alignment horizontal="center" vertical="center"/>
    </xf>
    <xf numFmtId="178" fontId="21" fillId="7" borderId="10" xfId="2" applyNumberFormat="1" applyFont="1" applyFill="1" applyBorder="1">
      <alignment vertical="center"/>
    </xf>
    <xf numFmtId="178" fontId="21" fillId="7" borderId="14" xfId="2" applyNumberFormat="1" applyFont="1" applyFill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0" xfId="2" applyFont="1" applyAlignment="1">
      <alignment horizontal="left" vertical="center" shrinkToFit="1"/>
    </xf>
    <xf numFmtId="2" fontId="13" fillId="2" borderId="8" xfId="0" applyNumberFormat="1" applyFont="1" applyFill="1" applyBorder="1" applyAlignment="1">
      <alignment horizontal="center" vertical="center"/>
    </xf>
    <xf numFmtId="0" fontId="9" fillId="0" borderId="8" xfId="2" applyFont="1" applyBorder="1" applyAlignment="1">
      <alignment vertical="center" shrinkToFit="1"/>
    </xf>
    <xf numFmtId="176" fontId="10" fillId="2" borderId="15" xfId="2" applyNumberFormat="1" applyFont="1" applyFill="1" applyBorder="1">
      <alignment vertical="center"/>
    </xf>
    <xf numFmtId="182" fontId="10" fillId="2" borderId="15" xfId="2" applyNumberFormat="1" applyFont="1" applyFill="1" applyBorder="1">
      <alignment vertical="center"/>
    </xf>
    <xf numFmtId="177" fontId="10" fillId="2" borderId="44" xfId="2" applyNumberFormat="1" applyFont="1" applyFill="1" applyBorder="1">
      <alignment vertical="center"/>
    </xf>
    <xf numFmtId="177" fontId="10" fillId="2" borderId="18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7" fillId="2" borderId="0" xfId="2" applyFont="1" applyFill="1" applyBorder="1">
      <alignment vertical="center"/>
    </xf>
    <xf numFmtId="179" fontId="9" fillId="2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vertical="center" shrinkToFit="1"/>
    </xf>
    <xf numFmtId="177" fontId="10" fillId="2" borderId="0" xfId="2" applyNumberFormat="1" applyFont="1" applyFill="1" applyBorder="1">
      <alignment vertical="center"/>
    </xf>
    <xf numFmtId="0" fontId="7" fillId="2" borderId="0" xfId="2" applyFont="1" applyFill="1" applyBorder="1" applyAlignment="1">
      <alignment vertical="center" shrinkToFit="1"/>
    </xf>
    <xf numFmtId="176" fontId="7" fillId="2" borderId="0" xfId="2" applyNumberFormat="1" applyFont="1" applyFill="1" applyBorder="1">
      <alignment vertical="center"/>
    </xf>
    <xf numFmtId="0" fontId="7" fillId="0" borderId="0" xfId="2" applyFont="1" applyBorder="1">
      <alignment vertical="center"/>
    </xf>
    <xf numFmtId="0" fontId="21" fillId="7" borderId="0" xfId="2" applyFont="1" applyFill="1" applyBorder="1">
      <alignment vertical="center"/>
    </xf>
    <xf numFmtId="179" fontId="21" fillId="7" borderId="0" xfId="2" applyNumberFormat="1" applyFont="1" applyFill="1" applyBorder="1">
      <alignment vertical="center"/>
    </xf>
    <xf numFmtId="0" fontId="21" fillId="7" borderId="0" xfId="2" applyFont="1" applyFill="1" applyBorder="1" applyAlignment="1">
      <alignment vertical="center" shrinkToFit="1"/>
    </xf>
    <xf numFmtId="0" fontId="21" fillId="7" borderId="0" xfId="2" applyFont="1" applyFill="1" applyBorder="1" applyAlignment="1">
      <alignment horizontal="center" vertical="center" shrinkToFit="1"/>
    </xf>
    <xf numFmtId="176" fontId="10" fillId="2" borderId="18" xfId="2" applyNumberFormat="1" applyFont="1" applyFill="1" applyBorder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9" fillId="2" borderId="38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22_&#22320;&#29699;&#28201;&#26262;&#21270;&#23550;&#31574;/&#9670;&#37325;&#28857;&#21152;&#36895;&#21270;&#20107;&#26989;&#20877;&#12456;&#12493;&#20132;&#20184;&#37329;&#9670;/&#9733;&#20107;&#26989;&#32773;&#25903;&#25588;&#9733;/&#20316;&#26989;&#29992;/&#27096;&#24335;/&#12304;&#21029;&#35352;&#27096;&#24335;&#31532;&#65299;&#21495;&#12305;&#65288;&#12381;&#12398;3-1&#12539;&#12456;&#12467;&#12461;&#12517;&#12540;&#12488;&#65289;CO2&#21066;&#28187;&#21177;&#26524;&#35336;&#31639;&#26360;07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シート"/>
      <sheetName val="詳細試算"/>
      <sheetName val="テーブル"/>
      <sheetName val="諸元"/>
    </sheetNames>
    <sheetDataSet>
      <sheetData sheetId="0"/>
      <sheetData sheetId="1"/>
      <sheetData sheetId="2"/>
      <sheetData sheetId="3">
        <row r="32">
          <cell r="I32">
            <v>9293</v>
          </cell>
        </row>
        <row r="43">
          <cell r="I43">
            <v>9547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view="pageBreakPreview" topLeftCell="B19" zoomScaleNormal="100" zoomScaleSheetLayoutView="100" workbookViewId="0">
      <selection activeCell="B3" sqref="B3:G3"/>
    </sheetView>
  </sheetViews>
  <sheetFormatPr defaultColWidth="17.33203125" defaultRowHeight="29.25" customHeight="1" x14ac:dyDescent="0.2"/>
  <cols>
    <col min="1" max="1" width="1.77734375" style="88" customWidth="1"/>
    <col min="2" max="2" width="26.44140625" style="88" customWidth="1"/>
    <col min="3" max="3" width="16.77734375" style="88" customWidth="1"/>
    <col min="4" max="4" width="6.88671875" style="88" customWidth="1"/>
    <col min="5" max="5" width="16.21875" style="88" customWidth="1"/>
    <col min="6" max="6" width="6.33203125" style="88" customWidth="1"/>
    <col min="7" max="7" width="9.77734375" style="88" bestFit="1" customWidth="1"/>
    <col min="8" max="8" width="4.21875" style="88" customWidth="1"/>
    <col min="9" max="16384" width="17.33203125" style="88"/>
  </cols>
  <sheetData>
    <row r="1" spans="2:7" ht="6" customHeight="1" x14ac:dyDescent="0.2"/>
    <row r="2" spans="2:7" ht="29.25" customHeight="1" x14ac:dyDescent="0.2">
      <c r="B2" s="158" t="s">
        <v>173</v>
      </c>
    </row>
    <row r="3" spans="2:7" ht="37.5" customHeight="1" x14ac:dyDescent="0.2">
      <c r="B3" s="171" t="s">
        <v>175</v>
      </c>
      <c r="C3" s="172"/>
      <c r="D3" s="172"/>
      <c r="E3" s="172"/>
      <c r="F3" s="172"/>
      <c r="G3" s="172"/>
    </row>
    <row r="4" spans="2:7" ht="15.6" customHeight="1" x14ac:dyDescent="0.2">
      <c r="B4" s="104"/>
    </row>
    <row r="5" spans="2:7" ht="29.25" customHeight="1" x14ac:dyDescent="0.2">
      <c r="B5" s="147" t="s">
        <v>153</v>
      </c>
      <c r="C5" s="173"/>
      <c r="D5" s="173"/>
      <c r="E5" s="173"/>
      <c r="F5" s="173"/>
      <c r="G5" s="173"/>
    </row>
    <row r="6" spans="2:7" ht="11.55" customHeight="1" x14ac:dyDescent="0.2">
      <c r="B6" s="104"/>
    </row>
    <row r="7" spans="2:7" ht="41.55" customHeight="1" x14ac:dyDescent="0.2">
      <c r="B7" s="148" t="s">
        <v>154</v>
      </c>
      <c r="C7" s="173"/>
      <c r="D7" s="173"/>
      <c r="E7" s="173"/>
      <c r="F7" s="173"/>
      <c r="G7" s="173"/>
    </row>
    <row r="8" spans="2:7" ht="13.8" x14ac:dyDescent="0.2">
      <c r="B8" s="104"/>
    </row>
    <row r="9" spans="2:7" ht="29.25" customHeight="1" x14ac:dyDescent="0.2">
      <c r="B9" s="90" t="s">
        <v>165</v>
      </c>
      <c r="C9" s="91"/>
      <c r="D9" s="89"/>
      <c r="E9" s="89"/>
      <c r="F9" s="89"/>
    </row>
    <row r="10" spans="2:7" ht="29.25" customHeight="1" x14ac:dyDescent="0.2">
      <c r="B10" s="92"/>
      <c r="C10" s="173" t="s">
        <v>40</v>
      </c>
      <c r="D10" s="173"/>
      <c r="E10" s="173" t="s">
        <v>41</v>
      </c>
      <c r="F10" s="173"/>
    </row>
    <row r="11" spans="2:7" ht="25.05" customHeight="1" x14ac:dyDescent="0.2">
      <c r="B11" s="93" t="s">
        <v>45</v>
      </c>
      <c r="C11" s="175"/>
      <c r="D11" s="175"/>
      <c r="E11" s="181" t="s">
        <v>158</v>
      </c>
      <c r="F11" s="181"/>
    </row>
    <row r="12" spans="2:7" ht="25.05" customHeight="1" x14ac:dyDescent="0.2">
      <c r="B12" s="93" t="s">
        <v>155</v>
      </c>
      <c r="C12" s="175"/>
      <c r="D12" s="175"/>
      <c r="E12" s="174" t="s">
        <v>159</v>
      </c>
      <c r="F12" s="174"/>
    </row>
    <row r="13" spans="2:7" ht="25.05" customHeight="1" x14ac:dyDescent="0.2">
      <c r="B13" s="93" t="s">
        <v>156</v>
      </c>
      <c r="C13" s="174" t="s">
        <v>157</v>
      </c>
      <c r="D13" s="174"/>
      <c r="E13" s="175"/>
      <c r="F13" s="175"/>
    </row>
    <row r="14" spans="2:7" ht="25.05" customHeight="1" x14ac:dyDescent="0.2">
      <c r="B14" s="93" t="s">
        <v>46</v>
      </c>
      <c r="C14" s="181"/>
      <c r="D14" s="181"/>
      <c r="E14" s="181"/>
      <c r="F14" s="181"/>
    </row>
    <row r="15" spans="2:7" ht="25.05" customHeight="1" x14ac:dyDescent="0.2">
      <c r="B15" s="93" t="s">
        <v>47</v>
      </c>
      <c r="C15" s="181"/>
      <c r="D15" s="181"/>
      <c r="E15" s="181"/>
      <c r="F15" s="181"/>
    </row>
    <row r="16" spans="2:7" ht="25.05" customHeight="1" x14ac:dyDescent="0.2">
      <c r="B16" s="93" t="s">
        <v>161</v>
      </c>
      <c r="C16" s="105"/>
      <c r="D16" s="94" t="s">
        <v>50</v>
      </c>
      <c r="E16" s="105"/>
      <c r="F16" s="94" t="s">
        <v>137</v>
      </c>
    </row>
    <row r="17" spans="2:6" ht="25.05" customHeight="1" x14ac:dyDescent="0.2">
      <c r="B17" s="93" t="s">
        <v>160</v>
      </c>
      <c r="C17" s="152" t="s">
        <v>157</v>
      </c>
      <c r="D17" s="94"/>
      <c r="E17" s="105"/>
      <c r="F17" s="94" t="s">
        <v>137</v>
      </c>
    </row>
    <row r="18" spans="2:6" ht="25.05" customHeight="1" x14ac:dyDescent="0.2">
      <c r="B18" s="95"/>
      <c r="C18" s="96"/>
      <c r="D18" s="97"/>
      <c r="E18" s="96"/>
      <c r="F18" s="97"/>
    </row>
    <row r="19" spans="2:6" ht="25.05" customHeight="1" x14ac:dyDescent="0.2">
      <c r="B19" s="93" t="s">
        <v>162</v>
      </c>
      <c r="C19" s="112"/>
      <c r="D19" s="98" t="s">
        <v>143</v>
      </c>
      <c r="E19" s="99"/>
      <c r="F19" s="100"/>
    </row>
    <row r="20" spans="2:6" ht="25.05" customHeight="1" x14ac:dyDescent="0.2">
      <c r="B20" s="93" t="s">
        <v>163</v>
      </c>
      <c r="C20" s="106"/>
      <c r="D20" s="98" t="s">
        <v>145</v>
      </c>
      <c r="E20" s="99"/>
      <c r="F20" s="100"/>
    </row>
    <row r="21" spans="2:6" ht="25.05" customHeight="1" x14ac:dyDescent="0.2">
      <c r="B21" s="93" t="s">
        <v>164</v>
      </c>
      <c r="C21" s="106"/>
      <c r="D21" s="98" t="s">
        <v>144</v>
      </c>
      <c r="E21" s="99"/>
      <c r="F21" s="100"/>
    </row>
    <row r="22" spans="2:6" ht="18.75" customHeight="1" x14ac:dyDescent="0.2">
      <c r="B22" s="107" t="s">
        <v>51</v>
      </c>
      <c r="C22" s="89"/>
      <c r="D22" s="89"/>
      <c r="E22" s="89"/>
      <c r="F22" s="89"/>
    </row>
    <row r="23" spans="2:6" ht="18.75" customHeight="1" x14ac:dyDescent="0.2">
      <c r="B23" s="107" t="s">
        <v>166</v>
      </c>
      <c r="C23" s="89"/>
      <c r="D23" s="89"/>
      <c r="E23" s="89"/>
      <c r="F23" s="89"/>
    </row>
    <row r="24" spans="2:6" ht="18.75" customHeight="1" x14ac:dyDescent="0.2">
      <c r="B24" s="107" t="s">
        <v>167</v>
      </c>
      <c r="C24" s="89"/>
      <c r="D24" s="89"/>
      <c r="E24" s="89"/>
      <c r="F24" s="89"/>
    </row>
    <row r="25" spans="2:6" ht="18.75" customHeight="1" x14ac:dyDescent="0.2">
      <c r="B25" s="107" t="s">
        <v>168</v>
      </c>
      <c r="C25" s="89"/>
      <c r="D25" s="89"/>
      <c r="E25" s="89"/>
      <c r="F25" s="89"/>
    </row>
    <row r="26" spans="2:6" ht="18.75" customHeight="1" x14ac:dyDescent="0.2">
      <c r="B26" s="107" t="s">
        <v>174</v>
      </c>
      <c r="C26" s="89"/>
      <c r="D26" s="89"/>
      <c r="E26" s="89"/>
      <c r="F26" s="89"/>
    </row>
    <row r="27" spans="2:6" ht="22.5" customHeight="1" x14ac:dyDescent="0.2">
      <c r="B27" s="89"/>
      <c r="C27" s="89"/>
      <c r="D27" s="89"/>
      <c r="E27" s="89"/>
      <c r="F27" s="89"/>
    </row>
    <row r="28" spans="2:6" ht="29.25" customHeight="1" x14ac:dyDescent="0.2">
      <c r="B28" s="109" t="s">
        <v>150</v>
      </c>
      <c r="C28" s="89"/>
      <c r="D28" s="89"/>
      <c r="E28" s="89"/>
      <c r="F28" s="89"/>
    </row>
    <row r="29" spans="2:6" ht="29.25" customHeight="1" x14ac:dyDescent="0.2">
      <c r="B29" s="98"/>
      <c r="C29" s="179" t="s">
        <v>40</v>
      </c>
      <c r="D29" s="180"/>
      <c r="E29" s="179" t="s">
        <v>41</v>
      </c>
      <c r="F29" s="180"/>
    </row>
    <row r="30" spans="2:6" ht="29.25" customHeight="1" x14ac:dyDescent="0.2">
      <c r="B30" s="98" t="s">
        <v>52</v>
      </c>
      <c r="C30" s="110" t="e">
        <f>詳細試算!H18</f>
        <v>#N/A</v>
      </c>
      <c r="D30" s="101" t="e">
        <f>詳細試算!F18</f>
        <v>#N/A</v>
      </c>
      <c r="E30" s="110" t="e">
        <f>詳細試算!H24</f>
        <v>#DIV/0!</v>
      </c>
      <c r="F30" s="101" t="str">
        <f>詳細試算!F24</f>
        <v>kwh</v>
      </c>
    </row>
    <row r="31" spans="2:6" ht="29.25" customHeight="1" x14ac:dyDescent="0.2">
      <c r="B31" s="149"/>
      <c r="C31" s="110"/>
      <c r="D31" s="150"/>
      <c r="E31" s="110" t="e">
        <f>詳細試算!H28</f>
        <v>#N/A</v>
      </c>
      <c r="F31" s="150" t="str">
        <f>詳細試算!F25</f>
        <v>kg</v>
      </c>
    </row>
    <row r="32" spans="2:6" ht="29.25" customHeight="1" x14ac:dyDescent="0.2">
      <c r="B32" s="98" t="s">
        <v>151</v>
      </c>
      <c r="C32" s="110" t="e">
        <f>詳細試算!H19</f>
        <v>#N/A</v>
      </c>
      <c r="D32" s="101" t="s">
        <v>43</v>
      </c>
      <c r="E32" s="110" t="e">
        <f>詳細試算!H25+詳細試算!H29</f>
        <v>#DIV/0!</v>
      </c>
      <c r="F32" s="101" t="s">
        <v>43</v>
      </c>
    </row>
    <row r="33" spans="2:7" ht="29.25" customHeight="1" thickBot="1" x14ac:dyDescent="0.25">
      <c r="B33" s="102" t="s">
        <v>152</v>
      </c>
      <c r="C33" s="177"/>
      <c r="D33" s="178"/>
      <c r="E33" s="111" t="e">
        <f>(1-E32/C32)*100</f>
        <v>#DIV/0!</v>
      </c>
      <c r="F33" s="103" t="s">
        <v>44</v>
      </c>
    </row>
    <row r="34" spans="2:7" ht="29.25" customHeight="1" thickBot="1" x14ac:dyDescent="0.25">
      <c r="B34" s="176" t="e">
        <f>IF(E33&gt;=30,"補助事業の要件を満たしています","補助事業の要件を満たしていません")</f>
        <v>#DIV/0!</v>
      </c>
      <c r="C34" s="176"/>
      <c r="D34" s="176"/>
      <c r="E34" s="176"/>
      <c r="F34" s="176"/>
      <c r="G34" s="108" t="e">
        <f>IF(E33="","",IF(30&lt;=E33,"〇","×"))</f>
        <v>#DIV/0!</v>
      </c>
    </row>
  </sheetData>
  <mergeCells count="19">
    <mergeCell ref="B34:F34"/>
    <mergeCell ref="C33:D33"/>
    <mergeCell ref="C29:D29"/>
    <mergeCell ref="E29:F29"/>
    <mergeCell ref="C10:D10"/>
    <mergeCell ref="E10:F10"/>
    <mergeCell ref="C11:D11"/>
    <mergeCell ref="E11:F11"/>
    <mergeCell ref="C14:D14"/>
    <mergeCell ref="E14:F14"/>
    <mergeCell ref="C15:D15"/>
    <mergeCell ref="E15:F15"/>
    <mergeCell ref="C12:D12"/>
    <mergeCell ref="E12:F12"/>
    <mergeCell ref="B3:G3"/>
    <mergeCell ref="C5:G5"/>
    <mergeCell ref="C7:G7"/>
    <mergeCell ref="C13:D13"/>
    <mergeCell ref="E13:F13"/>
  </mergeCells>
  <phoneticPr fontId="1"/>
  <pageMargins left="1" right="1" top="1" bottom="1" header="0.5" footer="0.5"/>
  <pageSetup paperSize="9" scale="90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テーブル!$A$3:$A$9</xm:f>
          </x14:formula1>
          <xm:sqref>C11:D11</xm:sqref>
        </x14:dataValidation>
        <x14:dataValidation type="list" allowBlank="1" showInputMessage="1" showErrorMessage="1">
          <x14:formula1>
            <xm:f>テーブル!$B$3:$B$7</xm:f>
          </x14:formula1>
          <xm:sqref>E13:F13</xm:sqref>
        </x14:dataValidation>
        <x14:dataValidation type="list" allowBlank="1" showInputMessage="1" showErrorMessage="1">
          <x14:formula1>
            <xm:f>テーブル!$B$3:$B$7</xm:f>
          </x14:formula1>
          <xm:sqref>C12:D12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9"/>
  <sheetViews>
    <sheetView view="pageBreakPreview" zoomScale="112" zoomScaleNormal="110" zoomScaleSheetLayoutView="112" workbookViewId="0">
      <selection activeCell="I7" sqref="I7"/>
    </sheetView>
  </sheetViews>
  <sheetFormatPr defaultColWidth="8.88671875" defaultRowHeight="16.2" customHeight="1" x14ac:dyDescent="0.2"/>
  <cols>
    <col min="1" max="2" width="8.88671875" style="3"/>
    <col min="3" max="3" width="4.21875" style="5" customWidth="1"/>
    <col min="4" max="4" width="15.44140625" style="3" bestFit="1" customWidth="1"/>
    <col min="5" max="5" width="14.77734375" style="4" bestFit="1" customWidth="1"/>
    <col min="6" max="6" width="10.44140625" style="3" customWidth="1"/>
    <col min="7" max="7" width="11" style="3" customWidth="1"/>
    <col min="8" max="8" width="12.44140625" style="3" customWidth="1"/>
    <col min="9" max="9" width="8.88671875" style="3" bestFit="1" customWidth="1"/>
    <col min="10" max="10" width="11.77734375" style="3" bestFit="1" customWidth="1"/>
    <col min="11" max="12" width="8.88671875" style="3" bestFit="1" customWidth="1"/>
    <col min="13" max="14" width="10.44140625" style="3" bestFit="1" customWidth="1"/>
    <col min="15" max="15" width="11.21875" style="3" customWidth="1"/>
    <col min="16" max="16" width="10" style="3" bestFit="1" customWidth="1"/>
    <col min="17" max="17" width="8.88671875" style="3" bestFit="1" customWidth="1"/>
    <col min="18" max="18" width="10.44140625" style="3" bestFit="1" customWidth="1"/>
    <col min="19" max="19" width="10.88671875" style="3" bestFit="1" customWidth="1"/>
    <col min="20" max="20" width="17.109375" style="3" customWidth="1"/>
    <col min="21" max="16384" width="8.88671875" style="3"/>
  </cols>
  <sheetData>
    <row r="1" spans="3:19" ht="15" customHeight="1" x14ac:dyDescent="0.2">
      <c r="C1" s="2" t="s">
        <v>0</v>
      </c>
      <c r="G1" s="3" t="s">
        <v>70</v>
      </c>
      <c r="H1" s="3" t="s">
        <v>71</v>
      </c>
    </row>
    <row r="2" spans="3:19" ht="15" customHeight="1" x14ac:dyDescent="0.2">
      <c r="D2" s="6"/>
      <c r="F2" s="7" t="s">
        <v>1</v>
      </c>
      <c r="G2" s="8"/>
      <c r="H2" s="8"/>
      <c r="I2" s="8"/>
      <c r="J2" s="8"/>
      <c r="K2" s="8"/>
      <c r="L2" s="182" t="s">
        <v>38</v>
      </c>
      <c r="M2" s="182"/>
      <c r="N2" s="8"/>
      <c r="O2" s="7" t="s">
        <v>39</v>
      </c>
      <c r="P2" s="73" t="s">
        <v>65</v>
      </c>
      <c r="Q2" s="7"/>
      <c r="S2" s="8"/>
    </row>
    <row r="3" spans="3:19" ht="15" customHeight="1" x14ac:dyDescent="0.2">
      <c r="D3" s="9"/>
      <c r="E3" s="10"/>
      <c r="F3" s="13"/>
      <c r="G3" s="183" t="s">
        <v>142</v>
      </c>
      <c r="H3" s="184"/>
      <c r="I3" s="185" t="s">
        <v>2</v>
      </c>
      <c r="J3" s="186"/>
      <c r="K3" s="11"/>
      <c r="L3" s="42" t="s">
        <v>54</v>
      </c>
      <c r="M3" s="65">
        <f>計算シート!C16</f>
        <v>0</v>
      </c>
      <c r="N3" s="60"/>
      <c r="O3" s="58"/>
      <c r="P3" s="56" t="s">
        <v>59</v>
      </c>
      <c r="Q3" s="56" t="s">
        <v>58</v>
      </c>
      <c r="R3" s="56" t="s">
        <v>66</v>
      </c>
      <c r="S3" s="54"/>
    </row>
    <row r="4" spans="3:19" ht="15" customHeight="1" x14ac:dyDescent="0.2">
      <c r="D4" s="9"/>
      <c r="E4" s="12"/>
      <c r="F4" s="14" t="s">
        <v>3</v>
      </c>
      <c r="G4" s="75">
        <f>諸元!I30</f>
        <v>8718</v>
      </c>
      <c r="H4" s="15" t="s">
        <v>60</v>
      </c>
      <c r="I4" s="154">
        <v>2.5</v>
      </c>
      <c r="J4" s="78" t="s">
        <v>4</v>
      </c>
      <c r="K4" s="53">
        <v>2.4900000000000002</v>
      </c>
      <c r="L4" s="67" t="s">
        <v>41</v>
      </c>
      <c r="M4" s="66">
        <f>計算シート!E16</f>
        <v>0</v>
      </c>
      <c r="N4" s="61"/>
      <c r="O4" s="59" t="s">
        <v>6</v>
      </c>
      <c r="P4" s="68">
        <f>計算シート!C19</f>
        <v>0</v>
      </c>
      <c r="Q4" s="55">
        <v>15</v>
      </c>
      <c r="R4" s="57">
        <f>計算シート!C19*(計算シート!C21-Q4)</f>
        <v>0</v>
      </c>
      <c r="S4" s="57"/>
    </row>
    <row r="5" spans="3:19" ht="15" customHeight="1" x14ac:dyDescent="0.2">
      <c r="D5" s="9"/>
      <c r="E5" s="12"/>
      <c r="F5" s="14" t="s">
        <v>42</v>
      </c>
      <c r="G5" s="69">
        <f>諸元!I26*諸元!N26</f>
        <v>22251.18</v>
      </c>
      <c r="H5" s="76" t="s">
        <v>61</v>
      </c>
      <c r="I5" s="155">
        <v>5.2520629999999997</v>
      </c>
      <c r="J5" s="78" t="s">
        <v>37</v>
      </c>
      <c r="K5" s="53">
        <v>6.55</v>
      </c>
      <c r="L5" s="153"/>
      <c r="M5" s="66">
        <f>計算シート!E17</f>
        <v>0</v>
      </c>
      <c r="N5" s="62"/>
      <c r="O5" s="116" t="s">
        <v>9</v>
      </c>
      <c r="P5" s="117">
        <v>403</v>
      </c>
      <c r="Q5" s="118">
        <v>23</v>
      </c>
      <c r="R5" s="119">
        <f>P5*(40-Q5)</f>
        <v>6851</v>
      </c>
      <c r="S5" s="120"/>
    </row>
    <row r="6" spans="3:19" ht="15" customHeight="1" x14ac:dyDescent="0.2">
      <c r="D6" s="9"/>
      <c r="E6" s="9"/>
      <c r="F6" s="70" t="s">
        <v>7</v>
      </c>
      <c r="G6" s="81">
        <f>諸元!I49</f>
        <v>860</v>
      </c>
      <c r="H6" s="76" t="s">
        <v>62</v>
      </c>
      <c r="I6" s="156">
        <v>0.45400000000000001</v>
      </c>
      <c r="J6" s="78" t="s">
        <v>8</v>
      </c>
      <c r="K6" s="71">
        <v>0.47</v>
      </c>
      <c r="L6" s="63"/>
      <c r="M6" s="64"/>
      <c r="N6" s="62"/>
      <c r="O6" s="121" t="s">
        <v>5</v>
      </c>
      <c r="P6" s="117">
        <v>496</v>
      </c>
      <c r="Q6" s="118">
        <v>9</v>
      </c>
      <c r="R6" s="119">
        <f>P6*(40-Q6)</f>
        <v>15376</v>
      </c>
      <c r="S6" s="122"/>
    </row>
    <row r="7" spans="3:19" ht="15" customHeight="1" x14ac:dyDescent="0.2">
      <c r="D7" s="9"/>
      <c r="E7" s="9"/>
      <c r="F7" s="16" t="s">
        <v>63</v>
      </c>
      <c r="G7" s="80">
        <f>[1]諸元!I43</f>
        <v>9547</v>
      </c>
      <c r="H7" s="77" t="s">
        <v>61</v>
      </c>
      <c r="I7" s="157">
        <v>2.1349999999999998</v>
      </c>
      <c r="J7" s="79" t="s">
        <v>37</v>
      </c>
      <c r="K7" s="72">
        <v>2.23</v>
      </c>
      <c r="L7" s="63"/>
      <c r="M7" s="64"/>
      <c r="N7" s="165"/>
      <c r="O7" s="166"/>
      <c r="P7" s="167"/>
      <c r="Q7" s="168"/>
      <c r="R7" s="169"/>
      <c r="S7" s="169"/>
    </row>
    <row r="8" spans="3:19" ht="15" customHeight="1" x14ac:dyDescent="0.2">
      <c r="D8" s="9"/>
      <c r="E8" s="9"/>
      <c r="F8" s="16" t="s">
        <v>171</v>
      </c>
      <c r="G8" s="80">
        <f>[1]諸元!I32</f>
        <v>9293</v>
      </c>
      <c r="H8" s="15" t="s">
        <v>60</v>
      </c>
      <c r="I8" s="170">
        <v>2.75</v>
      </c>
      <c r="J8" s="78" t="s">
        <v>4</v>
      </c>
      <c r="K8" s="72"/>
      <c r="O8" s="123"/>
      <c r="P8" s="124"/>
      <c r="Q8" s="125"/>
      <c r="R8" s="123"/>
      <c r="S8" s="123"/>
    </row>
    <row r="9" spans="3:19" ht="15" customHeight="1" x14ac:dyDescent="0.2">
      <c r="D9" s="9"/>
      <c r="E9" s="9"/>
      <c r="F9" s="159"/>
      <c r="G9" s="160"/>
      <c r="H9" s="161"/>
      <c r="I9" s="162"/>
      <c r="J9" s="163"/>
      <c r="K9" s="164"/>
      <c r="O9" s="123"/>
      <c r="P9" s="124"/>
      <c r="Q9" s="125"/>
      <c r="R9" s="123"/>
      <c r="S9" s="123"/>
    </row>
    <row r="10" spans="3:19" ht="15" customHeight="1" x14ac:dyDescent="0.2">
      <c r="C10" s="17" t="s">
        <v>10</v>
      </c>
      <c r="D10" s="18"/>
      <c r="O10" s="115"/>
      <c r="P10" s="115"/>
      <c r="Q10" s="115"/>
      <c r="R10" s="115"/>
      <c r="S10" s="115"/>
    </row>
    <row r="11" spans="3:19" ht="15" customHeight="1" x14ac:dyDescent="0.2">
      <c r="C11" s="19"/>
      <c r="D11" s="20"/>
      <c r="E11" s="21"/>
      <c r="F11" s="19" t="s">
        <v>11</v>
      </c>
      <c r="G11" s="22" t="s">
        <v>147</v>
      </c>
      <c r="H11" s="23" t="s">
        <v>148</v>
      </c>
      <c r="I11" s="126" t="s">
        <v>12</v>
      </c>
      <c r="J11" s="126" t="s">
        <v>13</v>
      </c>
      <c r="K11" s="126" t="s">
        <v>14</v>
      </c>
      <c r="L11" s="126" t="s">
        <v>15</v>
      </c>
      <c r="M11" s="126" t="s">
        <v>16</v>
      </c>
      <c r="N11" s="126" t="s">
        <v>17</v>
      </c>
      <c r="O11" s="126" t="s">
        <v>18</v>
      </c>
      <c r="P11" s="126" t="s">
        <v>19</v>
      </c>
      <c r="Q11" s="126" t="s">
        <v>20</v>
      </c>
      <c r="R11" s="127" t="s">
        <v>21</v>
      </c>
      <c r="S11" s="128" t="s">
        <v>22</v>
      </c>
    </row>
    <row r="12" spans="3:19" ht="15" customHeight="1" x14ac:dyDescent="0.2">
      <c r="C12" s="19" t="s">
        <v>23</v>
      </c>
      <c r="D12" s="24" t="s">
        <v>24</v>
      </c>
      <c r="E12" s="25"/>
      <c r="F12" s="26" t="s">
        <v>25</v>
      </c>
      <c r="G12" s="27">
        <f>計算シート!C20</f>
        <v>0</v>
      </c>
      <c r="H12" s="28">
        <f>G12*12</f>
        <v>0</v>
      </c>
      <c r="I12" s="129">
        <v>30</v>
      </c>
      <c r="J12" s="129">
        <v>31</v>
      </c>
      <c r="K12" s="129">
        <v>31</v>
      </c>
      <c r="L12" s="129">
        <v>30</v>
      </c>
      <c r="M12" s="129">
        <v>31</v>
      </c>
      <c r="N12" s="129">
        <v>30</v>
      </c>
      <c r="O12" s="129">
        <v>31</v>
      </c>
      <c r="P12" s="129">
        <v>31</v>
      </c>
      <c r="Q12" s="129">
        <v>28</v>
      </c>
      <c r="R12" s="130">
        <v>31</v>
      </c>
      <c r="S12" s="131">
        <f>SUM(G12:R12)</f>
        <v>304</v>
      </c>
    </row>
    <row r="13" spans="3:19" ht="15" customHeight="1" x14ac:dyDescent="0.2">
      <c r="C13" s="19" t="s">
        <v>26</v>
      </c>
      <c r="D13" s="29" t="s">
        <v>27</v>
      </c>
      <c r="E13" s="25" t="s">
        <v>28</v>
      </c>
      <c r="F13" s="19" t="s">
        <v>64</v>
      </c>
      <c r="G13" s="30">
        <f>$R$4*G12</f>
        <v>0</v>
      </c>
      <c r="H13" s="31">
        <f>$R$4*H12</f>
        <v>0</v>
      </c>
      <c r="I13" s="132">
        <f>$R$5*I12</f>
        <v>205530</v>
      </c>
      <c r="J13" s="132">
        <f>$R$5*J12</f>
        <v>212381</v>
      </c>
      <c r="K13" s="132">
        <f>$R$5*K12</f>
        <v>212381</v>
      </c>
      <c r="L13" s="132">
        <f>$R$5*L12</f>
        <v>205530</v>
      </c>
      <c r="M13" s="132">
        <f>$R$4*M12</f>
        <v>0</v>
      </c>
      <c r="N13" s="132">
        <f>$R$4*N12</f>
        <v>0</v>
      </c>
      <c r="O13" s="132">
        <f>$R$6*O12</f>
        <v>476656</v>
      </c>
      <c r="P13" s="132">
        <f>$R$6*P12</f>
        <v>476656</v>
      </c>
      <c r="Q13" s="132">
        <f>$R$6*Q12</f>
        <v>430528</v>
      </c>
      <c r="R13" s="133">
        <f>R4*R12</f>
        <v>0</v>
      </c>
      <c r="S13" s="134">
        <f>SUM(G13:R13)</f>
        <v>2219662</v>
      </c>
    </row>
    <row r="14" spans="3:19" s="18" customFormat="1" ht="12.6" x14ac:dyDescent="0.2">
      <c r="D14" s="113"/>
      <c r="E14" s="113"/>
      <c r="G14" s="114"/>
      <c r="H14" s="114"/>
      <c r="I14" s="135" t="s">
        <v>138</v>
      </c>
      <c r="J14" s="135" t="s">
        <v>138</v>
      </c>
      <c r="K14" s="135" t="s">
        <v>138</v>
      </c>
      <c r="L14" s="135" t="s">
        <v>138</v>
      </c>
      <c r="M14" s="135"/>
      <c r="N14" s="135"/>
      <c r="O14" s="135" t="s">
        <v>141</v>
      </c>
      <c r="P14" s="135" t="s">
        <v>141</v>
      </c>
      <c r="Q14" s="135" t="s">
        <v>141</v>
      </c>
      <c r="R14" s="135"/>
      <c r="S14" s="136"/>
    </row>
    <row r="15" spans="3:19" ht="15" customHeight="1" x14ac:dyDescent="0.2">
      <c r="C15" s="4" t="s">
        <v>48</v>
      </c>
      <c r="D15" s="32"/>
      <c r="E15" s="8"/>
      <c r="F15" s="5"/>
      <c r="G15" s="33"/>
      <c r="H15" s="33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8"/>
    </row>
    <row r="16" spans="3:19" ht="15" customHeight="1" x14ac:dyDescent="0.2">
      <c r="C16" s="17">
        <f>計算シート!C12</f>
        <v>0</v>
      </c>
      <c r="D16" s="3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</row>
    <row r="17" spans="3:19" ht="15" customHeight="1" x14ac:dyDescent="0.2">
      <c r="C17" s="22"/>
      <c r="D17" s="40"/>
      <c r="E17" s="41"/>
      <c r="F17" s="42" t="s">
        <v>11</v>
      </c>
      <c r="G17" s="43" t="s">
        <v>147</v>
      </c>
      <c r="H17" s="23" t="s">
        <v>148</v>
      </c>
      <c r="I17" s="126" t="s">
        <v>12</v>
      </c>
      <c r="J17" s="126" t="s">
        <v>13</v>
      </c>
      <c r="K17" s="126" t="s">
        <v>14</v>
      </c>
      <c r="L17" s="126" t="s">
        <v>15</v>
      </c>
      <c r="M17" s="126" t="s">
        <v>16</v>
      </c>
      <c r="N17" s="126" t="s">
        <v>17</v>
      </c>
      <c r="O17" s="126" t="s">
        <v>18</v>
      </c>
      <c r="P17" s="126" t="s">
        <v>19</v>
      </c>
      <c r="Q17" s="126" t="s">
        <v>20</v>
      </c>
      <c r="R17" s="139" t="s">
        <v>21</v>
      </c>
      <c r="S17" s="128" t="s">
        <v>22</v>
      </c>
    </row>
    <row r="18" spans="3:19" ht="15" customHeight="1" x14ac:dyDescent="0.2">
      <c r="C18" s="44" t="s">
        <v>29</v>
      </c>
      <c r="D18" s="45" t="s">
        <v>55</v>
      </c>
      <c r="E18" s="46" t="s">
        <v>69</v>
      </c>
      <c r="F18" s="47" t="e">
        <f>VLOOKUP(C16,テーブル!$B$3:$C$6,2,TRUE)</f>
        <v>#N/A</v>
      </c>
      <c r="G18" s="48" t="e">
        <f>G13/($M$3*VLOOKUP($C$16,$F$4:$G$8,2,FALSE))</f>
        <v>#N/A</v>
      </c>
      <c r="H18" s="48" t="e">
        <f>H13/($M$3*VLOOKUP($C$16,$F$4:$G$8,2,FALSE))</f>
        <v>#N/A</v>
      </c>
      <c r="I18" s="140" t="e">
        <f t="shared" ref="I18:R18" si="0">I13/($M$3*VLOOKUP($C$16,$F$4:$G$8,2,FALSE))</f>
        <v>#N/A</v>
      </c>
      <c r="J18" s="140" t="e">
        <f t="shared" si="0"/>
        <v>#N/A</v>
      </c>
      <c r="K18" s="140" t="e">
        <f t="shared" si="0"/>
        <v>#N/A</v>
      </c>
      <c r="L18" s="140" t="e">
        <f t="shared" si="0"/>
        <v>#N/A</v>
      </c>
      <c r="M18" s="140" t="e">
        <f t="shared" si="0"/>
        <v>#N/A</v>
      </c>
      <c r="N18" s="140" t="e">
        <f t="shared" si="0"/>
        <v>#N/A</v>
      </c>
      <c r="O18" s="140" t="e">
        <f t="shared" si="0"/>
        <v>#N/A</v>
      </c>
      <c r="P18" s="140" t="e">
        <f t="shared" si="0"/>
        <v>#N/A</v>
      </c>
      <c r="Q18" s="140" t="e">
        <f t="shared" si="0"/>
        <v>#N/A</v>
      </c>
      <c r="R18" s="140" t="e">
        <f t="shared" si="0"/>
        <v>#N/A</v>
      </c>
      <c r="S18" s="141" t="e">
        <f>SUM(G18:R18)</f>
        <v>#N/A</v>
      </c>
    </row>
    <row r="19" spans="3:19" ht="15" customHeight="1" x14ac:dyDescent="0.2">
      <c r="C19" s="49" t="s">
        <v>31</v>
      </c>
      <c r="D19" s="50" t="s">
        <v>131</v>
      </c>
      <c r="E19" s="51" t="s">
        <v>32</v>
      </c>
      <c r="F19" s="52" t="s">
        <v>130</v>
      </c>
      <c r="G19" s="74" t="e">
        <f>G18*VLOOKUP($C$16,$F$4:$I$8,4,FALSE)</f>
        <v>#N/A</v>
      </c>
      <c r="H19" s="74" t="e">
        <f t="shared" ref="H19:R19" si="1">H18*VLOOKUP($C$16,$F$4:$I$8,4,FALSE)</f>
        <v>#N/A</v>
      </c>
      <c r="I19" s="142" t="e">
        <f t="shared" si="1"/>
        <v>#N/A</v>
      </c>
      <c r="J19" s="142" t="e">
        <f t="shared" si="1"/>
        <v>#N/A</v>
      </c>
      <c r="K19" s="142" t="e">
        <f t="shared" si="1"/>
        <v>#N/A</v>
      </c>
      <c r="L19" s="142" t="e">
        <f t="shared" si="1"/>
        <v>#N/A</v>
      </c>
      <c r="M19" s="142" t="e">
        <f t="shared" si="1"/>
        <v>#N/A</v>
      </c>
      <c r="N19" s="142" t="e">
        <f t="shared" si="1"/>
        <v>#N/A</v>
      </c>
      <c r="O19" s="142" t="e">
        <f t="shared" si="1"/>
        <v>#N/A</v>
      </c>
      <c r="P19" s="142" t="e">
        <f t="shared" si="1"/>
        <v>#N/A</v>
      </c>
      <c r="Q19" s="142" t="e">
        <f t="shared" si="1"/>
        <v>#N/A</v>
      </c>
      <c r="R19" s="142" t="e">
        <f t="shared" si="1"/>
        <v>#N/A</v>
      </c>
      <c r="S19" s="143" t="e">
        <f>SUM(G19:R19)</f>
        <v>#N/A</v>
      </c>
    </row>
    <row r="20" spans="3:19" ht="12.6" x14ac:dyDescent="0.2"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spans="3:19" ht="16.2" customHeight="1" x14ac:dyDescent="0.2">
      <c r="C21" s="4" t="s">
        <v>49</v>
      </c>
      <c r="G21" s="48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3:19" ht="16.2" customHeight="1" x14ac:dyDescent="0.2">
      <c r="C22" s="17" t="str">
        <f>計算シート!E12</f>
        <v>電力</v>
      </c>
      <c r="D22" s="3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spans="3:19" ht="16.2" customHeight="1" x14ac:dyDescent="0.2">
      <c r="C23" s="19"/>
      <c r="D23" s="29"/>
      <c r="E23" s="21"/>
      <c r="F23" s="19" t="s">
        <v>11</v>
      </c>
      <c r="G23" s="22" t="s">
        <v>146</v>
      </c>
      <c r="H23" s="23" t="s">
        <v>149</v>
      </c>
      <c r="I23" s="126" t="s">
        <v>12</v>
      </c>
      <c r="J23" s="126" t="s">
        <v>13</v>
      </c>
      <c r="K23" s="126" t="s">
        <v>14</v>
      </c>
      <c r="L23" s="126" t="s">
        <v>15</v>
      </c>
      <c r="M23" s="126" t="s">
        <v>16</v>
      </c>
      <c r="N23" s="126" t="s">
        <v>17</v>
      </c>
      <c r="O23" s="126" t="s">
        <v>18</v>
      </c>
      <c r="P23" s="126" t="s">
        <v>19</v>
      </c>
      <c r="Q23" s="126" t="s">
        <v>20</v>
      </c>
      <c r="R23" s="127" t="s">
        <v>21</v>
      </c>
      <c r="S23" s="144" t="s">
        <v>22</v>
      </c>
    </row>
    <row r="24" spans="3:19" ht="16.2" customHeight="1" x14ac:dyDescent="0.2">
      <c r="C24" s="34" t="s">
        <v>34</v>
      </c>
      <c r="D24" s="35" t="s">
        <v>30</v>
      </c>
      <c r="E24" s="36" t="s">
        <v>56</v>
      </c>
      <c r="F24" s="47" t="str">
        <f>VLOOKUP(C22,テーブル!$B$3:$C$6,2,TRUE)</f>
        <v>kwh</v>
      </c>
      <c r="G24" s="48" t="e">
        <f>G13/($M$4*VLOOKUP($C$22,$F$4:$G$8,2,FALSE))*0.7</f>
        <v>#DIV/0!</v>
      </c>
      <c r="H24" s="48" t="e">
        <f>H13/($M$4*VLOOKUP($C$22,$F$4:$G$8,2,FALSE))*0.7</f>
        <v>#DIV/0!</v>
      </c>
      <c r="I24" s="140" t="e">
        <f t="shared" ref="I24:R24" si="2">I13/($M$4*VLOOKUP($C$22,$F$4:$G$8,2,FALSE))</f>
        <v>#DIV/0!</v>
      </c>
      <c r="J24" s="140" t="e">
        <f t="shared" si="2"/>
        <v>#DIV/0!</v>
      </c>
      <c r="K24" s="140" t="e">
        <f t="shared" si="2"/>
        <v>#DIV/0!</v>
      </c>
      <c r="L24" s="140" t="e">
        <f t="shared" si="2"/>
        <v>#DIV/0!</v>
      </c>
      <c r="M24" s="140" t="e">
        <f t="shared" si="2"/>
        <v>#DIV/0!</v>
      </c>
      <c r="N24" s="140" t="e">
        <f t="shared" si="2"/>
        <v>#DIV/0!</v>
      </c>
      <c r="O24" s="140" t="e">
        <f t="shared" si="2"/>
        <v>#DIV/0!</v>
      </c>
      <c r="P24" s="140" t="e">
        <f t="shared" si="2"/>
        <v>#DIV/0!</v>
      </c>
      <c r="Q24" s="140" t="e">
        <f t="shared" si="2"/>
        <v>#DIV/0!</v>
      </c>
      <c r="R24" s="140" t="e">
        <f t="shared" si="2"/>
        <v>#DIV/0!</v>
      </c>
      <c r="S24" s="145" t="e">
        <f>SUM(G24:R24)</f>
        <v>#DIV/0!</v>
      </c>
    </row>
    <row r="25" spans="3:19" ht="16.2" customHeight="1" x14ac:dyDescent="0.2">
      <c r="C25" s="37" t="s">
        <v>35</v>
      </c>
      <c r="D25" s="38" t="s">
        <v>132</v>
      </c>
      <c r="E25" s="39" t="s">
        <v>36</v>
      </c>
      <c r="F25" s="37" t="s">
        <v>33</v>
      </c>
      <c r="G25" s="48" t="e">
        <f>G24*VLOOKUP($C$22,$F$4:$J$8,4,FALSE)</f>
        <v>#DIV/0!</v>
      </c>
      <c r="H25" s="48" t="e">
        <f t="shared" ref="H25:R25" si="3">H24*VLOOKUP($C$22,$F$4:$J$8,4,FALSE)</f>
        <v>#DIV/0!</v>
      </c>
      <c r="I25" s="140" t="e">
        <f t="shared" si="3"/>
        <v>#DIV/0!</v>
      </c>
      <c r="J25" s="140" t="e">
        <f t="shared" si="3"/>
        <v>#DIV/0!</v>
      </c>
      <c r="K25" s="140" t="e">
        <f t="shared" si="3"/>
        <v>#DIV/0!</v>
      </c>
      <c r="L25" s="140" t="e">
        <f t="shared" si="3"/>
        <v>#DIV/0!</v>
      </c>
      <c r="M25" s="140" t="e">
        <f t="shared" si="3"/>
        <v>#DIV/0!</v>
      </c>
      <c r="N25" s="140" t="e">
        <f t="shared" si="3"/>
        <v>#DIV/0!</v>
      </c>
      <c r="O25" s="140" t="e">
        <f t="shared" si="3"/>
        <v>#DIV/0!</v>
      </c>
      <c r="P25" s="140" t="e">
        <f t="shared" si="3"/>
        <v>#DIV/0!</v>
      </c>
      <c r="Q25" s="140" t="e">
        <f t="shared" si="3"/>
        <v>#DIV/0!</v>
      </c>
      <c r="R25" s="140" t="e">
        <f t="shared" si="3"/>
        <v>#DIV/0!</v>
      </c>
      <c r="S25" s="146" t="e">
        <f>SUM(G25:R25)</f>
        <v>#DIV/0!</v>
      </c>
    </row>
    <row r="26" spans="3:19" ht="16.2" customHeight="1" x14ac:dyDescent="0.2">
      <c r="C26" s="17">
        <f>計算シート!E13</f>
        <v>0</v>
      </c>
      <c r="D26" s="151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spans="3:19" ht="16.2" customHeight="1" x14ac:dyDescent="0.2">
      <c r="C27" s="19"/>
      <c r="D27" s="29"/>
      <c r="E27" s="21"/>
      <c r="F27" s="19" t="s">
        <v>11</v>
      </c>
      <c r="G27" s="22" t="s">
        <v>146</v>
      </c>
      <c r="H27" s="23" t="s">
        <v>149</v>
      </c>
      <c r="I27" s="126" t="s">
        <v>12</v>
      </c>
      <c r="J27" s="126" t="s">
        <v>13</v>
      </c>
      <c r="K27" s="126" t="s">
        <v>14</v>
      </c>
      <c r="L27" s="126" t="s">
        <v>15</v>
      </c>
      <c r="M27" s="126" t="s">
        <v>16</v>
      </c>
      <c r="N27" s="126" t="s">
        <v>17</v>
      </c>
      <c r="O27" s="126" t="s">
        <v>18</v>
      </c>
      <c r="P27" s="126" t="s">
        <v>19</v>
      </c>
      <c r="Q27" s="126" t="s">
        <v>20</v>
      </c>
      <c r="R27" s="127" t="s">
        <v>21</v>
      </c>
      <c r="S27" s="144" t="s">
        <v>22</v>
      </c>
    </row>
    <row r="28" spans="3:19" ht="16.2" customHeight="1" x14ac:dyDescent="0.2">
      <c r="C28" s="34" t="s">
        <v>34</v>
      </c>
      <c r="D28" s="35" t="s">
        <v>30</v>
      </c>
      <c r="E28" s="36" t="s">
        <v>56</v>
      </c>
      <c r="F28" s="47" t="e">
        <f>VLOOKUP(C26,テーブル!$B$3:$C$6,2,TRUE)</f>
        <v>#N/A</v>
      </c>
      <c r="G28" s="48" t="e">
        <f>G13/($M$5*VLOOKUP($C$26,$F$4:$G$8,2,FALSE))*0.3</f>
        <v>#N/A</v>
      </c>
      <c r="H28" s="48" t="e">
        <f>H13/($M$5*VLOOKUP($C$26,$F$4:$G$8,2,FALSE))*0.3</f>
        <v>#N/A</v>
      </c>
      <c r="I28" s="140" t="e">
        <f t="shared" ref="I28:R28" si="4">I17/($M$4*VLOOKUP($C$22,$F$4:$G$8,2,FALSE))</f>
        <v>#VALUE!</v>
      </c>
      <c r="J28" s="140" t="e">
        <f t="shared" si="4"/>
        <v>#VALUE!</v>
      </c>
      <c r="K28" s="140" t="e">
        <f t="shared" si="4"/>
        <v>#VALUE!</v>
      </c>
      <c r="L28" s="140" t="e">
        <f t="shared" si="4"/>
        <v>#VALUE!</v>
      </c>
      <c r="M28" s="140" t="e">
        <f t="shared" si="4"/>
        <v>#VALUE!</v>
      </c>
      <c r="N28" s="140" t="e">
        <f t="shared" si="4"/>
        <v>#VALUE!</v>
      </c>
      <c r="O28" s="140" t="e">
        <f t="shared" si="4"/>
        <v>#VALUE!</v>
      </c>
      <c r="P28" s="140" t="e">
        <f t="shared" si="4"/>
        <v>#VALUE!</v>
      </c>
      <c r="Q28" s="140" t="e">
        <f t="shared" si="4"/>
        <v>#VALUE!</v>
      </c>
      <c r="R28" s="140" t="e">
        <f t="shared" si="4"/>
        <v>#VALUE!</v>
      </c>
      <c r="S28" s="145" t="e">
        <f>SUM(G28:R28)</f>
        <v>#N/A</v>
      </c>
    </row>
    <row r="29" spans="3:19" ht="16.2" customHeight="1" x14ac:dyDescent="0.2">
      <c r="C29" s="37" t="s">
        <v>35</v>
      </c>
      <c r="D29" s="38" t="s">
        <v>132</v>
      </c>
      <c r="E29" s="39" t="s">
        <v>36</v>
      </c>
      <c r="F29" s="37" t="s">
        <v>33</v>
      </c>
      <c r="G29" s="48" t="e">
        <f>G28*VLOOKUP($C$26,$F$4:$J$8,4,FALSE)</f>
        <v>#N/A</v>
      </c>
      <c r="H29" s="48" t="e">
        <f>H28*VLOOKUP($C$26,$F$4:$J$8,4,FALSE)</f>
        <v>#N/A</v>
      </c>
      <c r="I29" s="140" t="e">
        <f t="shared" ref="I29:R29" si="5">I28*VLOOKUP($C$22,$F$4:$J$8,4,FALSE)</f>
        <v>#VALUE!</v>
      </c>
      <c r="J29" s="140" t="e">
        <f t="shared" si="5"/>
        <v>#VALUE!</v>
      </c>
      <c r="K29" s="140" t="e">
        <f t="shared" si="5"/>
        <v>#VALUE!</v>
      </c>
      <c r="L29" s="140" t="e">
        <f t="shared" si="5"/>
        <v>#VALUE!</v>
      </c>
      <c r="M29" s="140" t="e">
        <f t="shared" si="5"/>
        <v>#VALUE!</v>
      </c>
      <c r="N29" s="140" t="e">
        <f t="shared" si="5"/>
        <v>#VALUE!</v>
      </c>
      <c r="O29" s="140" t="e">
        <f t="shared" si="5"/>
        <v>#VALUE!</v>
      </c>
      <c r="P29" s="140" t="e">
        <f t="shared" si="5"/>
        <v>#VALUE!</v>
      </c>
      <c r="Q29" s="140" t="e">
        <f t="shared" si="5"/>
        <v>#VALUE!</v>
      </c>
      <c r="R29" s="140" t="e">
        <f t="shared" si="5"/>
        <v>#VALUE!</v>
      </c>
      <c r="S29" s="146" t="e">
        <f>SUM(G29:R29)</f>
        <v>#N/A</v>
      </c>
    </row>
  </sheetData>
  <sheetProtection password="DDBF" sheet="1" objects="1" scenarios="1"/>
  <autoFilter ref="A1:A46"/>
  <mergeCells count="3">
    <mergeCell ref="L2:M2"/>
    <mergeCell ref="G3:H3"/>
    <mergeCell ref="I3:J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/>
  </sheetViews>
  <sheetFormatPr defaultColWidth="14.88671875" defaultRowHeight="15" x14ac:dyDescent="0.2"/>
  <cols>
    <col min="1" max="1" width="14.88671875" customWidth="1"/>
    <col min="2" max="16384" width="14.88671875" style="1"/>
  </cols>
  <sheetData>
    <row r="2" spans="1:3" x14ac:dyDescent="0.2">
      <c r="A2" s="1" t="s">
        <v>53</v>
      </c>
      <c r="B2" s="1" t="s">
        <v>67</v>
      </c>
      <c r="C2" s="1" t="s">
        <v>133</v>
      </c>
    </row>
    <row r="3" spans="1:3" x14ac:dyDescent="0.2">
      <c r="A3" s="1" t="s">
        <v>135</v>
      </c>
      <c r="B3" s="1" t="s">
        <v>3</v>
      </c>
      <c r="C3" s="1" t="s">
        <v>134</v>
      </c>
    </row>
    <row r="4" spans="1:3" x14ac:dyDescent="0.2">
      <c r="A4" s="1" t="s">
        <v>136</v>
      </c>
      <c r="B4" s="1" t="s">
        <v>68</v>
      </c>
      <c r="C4" s="1" t="s">
        <v>140</v>
      </c>
    </row>
    <row r="5" spans="1:3" x14ac:dyDescent="0.2">
      <c r="A5" s="1" t="s">
        <v>57</v>
      </c>
      <c r="B5" s="1" t="s">
        <v>7</v>
      </c>
      <c r="C5" s="1" t="s">
        <v>139</v>
      </c>
    </row>
    <row r="6" spans="1:3" x14ac:dyDescent="0.2">
      <c r="A6" s="1" t="s">
        <v>169</v>
      </c>
      <c r="B6" s="1" t="s">
        <v>63</v>
      </c>
      <c r="C6" s="1" t="s">
        <v>140</v>
      </c>
    </row>
    <row r="7" spans="1:3" x14ac:dyDescent="0.2">
      <c r="A7" s="1" t="s">
        <v>170</v>
      </c>
      <c r="B7" s="1" t="s">
        <v>171</v>
      </c>
      <c r="C7" s="1" t="s">
        <v>134</v>
      </c>
    </row>
    <row r="8" spans="1:3" x14ac:dyDescent="0.2">
      <c r="A8" s="1" t="s">
        <v>172</v>
      </c>
    </row>
    <row r="9" spans="1:3" x14ac:dyDescent="0.2">
      <c r="A9" s="1"/>
    </row>
    <row r="10" spans="1:3" x14ac:dyDescent="0.2">
      <c r="A10" s="1"/>
    </row>
  </sheetData>
  <sheetProtection algorithmName="SHA-512" hashValue="nDLu/SHmWruZLZGJWXTNH1q9X2FtOYtya8qTEBX4QWVVIh/mq4KNOHU2WY9Ztd6wEv/kIlUbRSXr+mo67S0iMg==" saltValue="9B70HzjBzKtO0oqHTSktJ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view="pageBreakPreview" zoomScale="60" zoomScaleNormal="100" workbookViewId="0"/>
  </sheetViews>
  <sheetFormatPr defaultRowHeight="13.2" x14ac:dyDescent="0.2"/>
  <cols>
    <col min="7" max="7" width="22.21875" customWidth="1"/>
    <col min="10" max="10" width="3.44140625" customWidth="1"/>
    <col min="11" max="11" width="6" customWidth="1"/>
    <col min="12" max="12" width="4.109375" customWidth="1"/>
    <col min="13" max="13" width="5.33203125" bestFit="1" customWidth="1"/>
  </cols>
  <sheetData>
    <row r="2" spans="1:14" x14ac:dyDescent="0.2">
      <c r="H2" s="3"/>
      <c r="I2" s="3"/>
    </row>
    <row r="3" spans="1:14" x14ac:dyDescent="0.2">
      <c r="A3" s="82" t="s">
        <v>72</v>
      </c>
      <c r="B3" s="82"/>
      <c r="C3" s="82"/>
      <c r="D3" s="82"/>
      <c r="E3" s="82"/>
      <c r="F3" s="82"/>
      <c r="G3" s="82" t="s">
        <v>73</v>
      </c>
      <c r="H3" s="82"/>
      <c r="I3" s="82"/>
    </row>
    <row r="4" spans="1:14" x14ac:dyDescent="0.2">
      <c r="A4" s="82"/>
      <c r="B4" s="82"/>
      <c r="C4" s="82"/>
      <c r="D4" s="82"/>
      <c r="E4" s="82"/>
      <c r="F4" s="82"/>
      <c r="G4" s="84" t="s">
        <v>74</v>
      </c>
      <c r="H4" s="82"/>
      <c r="I4" s="82"/>
    </row>
    <row r="5" spans="1:14" ht="26.4" x14ac:dyDescent="0.2">
      <c r="A5" s="82"/>
      <c r="B5" s="82"/>
      <c r="C5" s="82"/>
      <c r="D5" s="82"/>
      <c r="E5" s="82"/>
      <c r="F5" s="82" t="s">
        <v>75</v>
      </c>
      <c r="G5" s="83" t="s">
        <v>76</v>
      </c>
      <c r="H5" s="82" t="s">
        <v>124</v>
      </c>
      <c r="I5" s="82"/>
    </row>
    <row r="6" spans="1:14" x14ac:dyDescent="0.2">
      <c r="A6" s="82"/>
      <c r="B6" s="82"/>
      <c r="C6" s="82"/>
      <c r="D6" s="82"/>
      <c r="E6" s="82"/>
      <c r="F6" s="82"/>
      <c r="G6" s="84" t="s">
        <v>77</v>
      </c>
      <c r="H6" s="82" t="s">
        <v>125</v>
      </c>
      <c r="I6" s="84" t="s">
        <v>126</v>
      </c>
    </row>
    <row r="7" spans="1:14" x14ac:dyDescent="0.2">
      <c r="A7" s="82"/>
      <c r="B7" s="82"/>
      <c r="C7" s="82"/>
      <c r="D7" s="82"/>
      <c r="E7" s="82"/>
      <c r="F7" s="82"/>
      <c r="G7" s="85"/>
      <c r="H7" s="82"/>
      <c r="I7" s="82"/>
    </row>
    <row r="8" spans="1:14" x14ac:dyDescent="0.2">
      <c r="A8" s="82"/>
      <c r="B8" s="82"/>
      <c r="C8" s="82"/>
      <c r="D8" s="82"/>
      <c r="E8" s="82"/>
      <c r="F8" s="82"/>
      <c r="G8" s="82"/>
      <c r="H8" s="82"/>
      <c r="I8" s="82"/>
    </row>
    <row r="9" spans="1:14" x14ac:dyDescent="0.2">
      <c r="A9" s="82" t="s">
        <v>78</v>
      </c>
      <c r="B9" s="82"/>
      <c r="C9" s="82"/>
      <c r="D9" s="82"/>
      <c r="E9" s="82"/>
      <c r="F9" s="82"/>
      <c r="G9" s="82"/>
      <c r="H9" s="82"/>
      <c r="I9" s="82"/>
      <c r="M9" s="3" t="s">
        <v>70</v>
      </c>
      <c r="N9" s="3" t="s">
        <v>71</v>
      </c>
    </row>
    <row r="10" spans="1:14" x14ac:dyDescent="0.2">
      <c r="A10" s="82"/>
      <c r="B10" s="82" t="s">
        <v>78</v>
      </c>
      <c r="C10" s="82"/>
      <c r="D10" s="82"/>
      <c r="E10" s="82"/>
      <c r="F10" s="82"/>
      <c r="G10" s="82"/>
      <c r="H10" s="82"/>
      <c r="I10" s="82"/>
    </row>
    <row r="11" spans="1:14" x14ac:dyDescent="0.2">
      <c r="A11" s="82"/>
      <c r="B11" s="82"/>
      <c r="C11" s="82" t="s">
        <v>79</v>
      </c>
      <c r="D11" s="82"/>
      <c r="E11" s="82"/>
      <c r="F11" s="82" t="s">
        <v>80</v>
      </c>
      <c r="G11" s="82">
        <v>28.74</v>
      </c>
      <c r="H11" s="82"/>
      <c r="I11" s="86">
        <v>6866</v>
      </c>
    </row>
    <row r="12" spans="1:14" x14ac:dyDescent="0.2">
      <c r="A12" s="82"/>
      <c r="B12" s="82"/>
      <c r="C12" s="82"/>
      <c r="D12" s="82" t="s">
        <v>81</v>
      </c>
      <c r="E12" s="82"/>
      <c r="F12" s="82" t="s">
        <v>80</v>
      </c>
      <c r="G12" s="82">
        <v>28.88</v>
      </c>
      <c r="H12" s="82"/>
      <c r="I12" s="86">
        <v>6900</v>
      </c>
    </row>
    <row r="13" spans="1:14" x14ac:dyDescent="0.2">
      <c r="A13" s="82"/>
      <c r="B13" s="82"/>
      <c r="C13" s="82"/>
      <c r="D13" s="82" t="s">
        <v>82</v>
      </c>
      <c r="E13" s="82"/>
      <c r="F13" s="82" t="s">
        <v>80</v>
      </c>
      <c r="G13" s="82">
        <v>28.26</v>
      </c>
      <c r="H13" s="82"/>
      <c r="I13" s="86">
        <v>6750</v>
      </c>
    </row>
    <row r="14" spans="1:14" x14ac:dyDescent="0.2">
      <c r="A14" s="82"/>
      <c r="B14" s="82"/>
      <c r="C14" s="82" t="s">
        <v>83</v>
      </c>
      <c r="D14" s="82"/>
      <c r="E14" s="82"/>
      <c r="F14" s="82" t="s">
        <v>80</v>
      </c>
      <c r="G14" s="82">
        <v>26.08</v>
      </c>
      <c r="H14" s="82"/>
      <c r="I14" s="86">
        <v>6231</v>
      </c>
    </row>
    <row r="15" spans="1:14" x14ac:dyDescent="0.2">
      <c r="A15" s="82"/>
      <c r="B15" s="82"/>
      <c r="C15" s="82" t="s">
        <v>84</v>
      </c>
      <c r="D15" s="82"/>
      <c r="E15" s="82"/>
      <c r="F15" s="82" t="s">
        <v>80</v>
      </c>
      <c r="G15" s="82">
        <v>27.8</v>
      </c>
      <c r="H15" s="82"/>
      <c r="I15" s="86">
        <v>6642</v>
      </c>
    </row>
    <row r="16" spans="1:14" x14ac:dyDescent="0.2">
      <c r="A16" s="82"/>
      <c r="B16" s="82" t="s">
        <v>85</v>
      </c>
      <c r="C16" s="82"/>
      <c r="D16" s="82"/>
      <c r="E16" s="82"/>
      <c r="F16" s="82"/>
      <c r="G16" s="82"/>
      <c r="H16" s="82"/>
      <c r="I16" s="82"/>
    </row>
    <row r="17" spans="1:14" x14ac:dyDescent="0.2">
      <c r="A17" s="82"/>
      <c r="B17" s="82"/>
      <c r="C17" s="82" t="s">
        <v>86</v>
      </c>
      <c r="D17" s="82"/>
      <c r="E17" s="82"/>
      <c r="F17" s="82" t="s">
        <v>80</v>
      </c>
      <c r="G17" s="82">
        <v>29.01</v>
      </c>
      <c r="H17" s="82"/>
      <c r="I17" s="86">
        <v>6930</v>
      </c>
    </row>
    <row r="18" spans="1:14" x14ac:dyDescent="0.2">
      <c r="A18" s="82"/>
      <c r="B18" s="82"/>
      <c r="C18" s="82" t="s">
        <v>87</v>
      </c>
      <c r="D18" s="82"/>
      <c r="E18" s="82"/>
      <c r="F18" s="82" t="s">
        <v>88</v>
      </c>
      <c r="G18" s="82">
        <v>18.38</v>
      </c>
      <c r="H18" s="82">
        <v>20.329999999999998</v>
      </c>
      <c r="I18" s="86">
        <v>4391</v>
      </c>
    </row>
    <row r="19" spans="1:14" x14ac:dyDescent="0.2">
      <c r="A19" s="82"/>
      <c r="B19" s="82"/>
      <c r="C19" s="82" t="s">
        <v>89</v>
      </c>
      <c r="D19" s="82"/>
      <c r="E19" s="82"/>
      <c r="F19" s="82" t="s">
        <v>88</v>
      </c>
      <c r="G19" s="82">
        <v>3.2309999999999999</v>
      </c>
      <c r="H19" s="82">
        <v>3.573</v>
      </c>
      <c r="I19" s="82">
        <v>772</v>
      </c>
    </row>
    <row r="20" spans="1:14" x14ac:dyDescent="0.2">
      <c r="A20" s="82"/>
      <c r="B20" s="82"/>
      <c r="C20" s="82" t="s">
        <v>90</v>
      </c>
      <c r="D20" s="82"/>
      <c r="E20" s="82"/>
      <c r="F20" s="82" t="s">
        <v>88</v>
      </c>
      <c r="G20" s="82">
        <v>7.5279999999999996</v>
      </c>
      <c r="H20" s="82">
        <v>8.3260000000000005</v>
      </c>
      <c r="I20" s="86">
        <v>1798</v>
      </c>
    </row>
    <row r="21" spans="1:14" x14ac:dyDescent="0.2">
      <c r="A21" s="82" t="s">
        <v>91</v>
      </c>
      <c r="B21" s="82"/>
      <c r="C21" s="82"/>
      <c r="D21" s="82"/>
      <c r="E21" s="82"/>
      <c r="F21" s="82"/>
      <c r="G21" s="82"/>
      <c r="H21" s="82"/>
      <c r="I21" s="82"/>
    </row>
    <row r="22" spans="1:14" x14ac:dyDescent="0.2">
      <c r="A22" s="82"/>
      <c r="B22" s="82" t="s">
        <v>92</v>
      </c>
      <c r="C22" s="82"/>
      <c r="D22" s="82"/>
      <c r="E22" s="82"/>
      <c r="F22" s="82"/>
      <c r="G22" s="82"/>
      <c r="H22" s="82"/>
      <c r="I22" s="82"/>
    </row>
    <row r="23" spans="1:14" x14ac:dyDescent="0.2">
      <c r="A23" s="82"/>
      <c r="B23" s="82"/>
      <c r="C23" s="82" t="s">
        <v>92</v>
      </c>
      <c r="D23" s="82"/>
      <c r="E23" s="82"/>
      <c r="F23" s="82" t="s">
        <v>93</v>
      </c>
      <c r="G23" s="82">
        <v>38.26</v>
      </c>
      <c r="H23" s="82"/>
      <c r="I23" s="86">
        <v>9139</v>
      </c>
    </row>
    <row r="24" spans="1:14" x14ac:dyDescent="0.2">
      <c r="A24" s="82"/>
      <c r="B24" s="82"/>
      <c r="C24" s="82" t="s">
        <v>94</v>
      </c>
      <c r="D24" s="82"/>
      <c r="E24" s="82"/>
      <c r="F24" s="82" t="s">
        <v>93</v>
      </c>
      <c r="G24" s="82">
        <v>34.79</v>
      </c>
      <c r="H24" s="82"/>
      <c r="I24" s="86">
        <v>8312</v>
      </c>
    </row>
    <row r="25" spans="1:14" x14ac:dyDescent="0.2">
      <c r="A25" s="82"/>
      <c r="B25" s="82" t="s">
        <v>95</v>
      </c>
      <c r="C25" s="82"/>
      <c r="D25" s="82"/>
      <c r="E25" s="82"/>
      <c r="F25" s="82"/>
      <c r="G25" s="82"/>
      <c r="H25" s="82"/>
      <c r="I25" s="82"/>
    </row>
    <row r="26" spans="1:14" x14ac:dyDescent="0.2">
      <c r="A26" s="82"/>
      <c r="B26" s="82"/>
      <c r="C26" s="84" t="s">
        <v>96</v>
      </c>
      <c r="D26" s="84"/>
      <c r="E26" s="84"/>
      <c r="F26" s="84" t="s">
        <v>80</v>
      </c>
      <c r="G26" s="84">
        <v>50.08</v>
      </c>
      <c r="H26" s="84"/>
      <c r="I26" s="87">
        <v>11963</v>
      </c>
      <c r="K26" t="s">
        <v>128</v>
      </c>
      <c r="M26" t="s">
        <v>129</v>
      </c>
      <c r="N26">
        <v>1.86</v>
      </c>
    </row>
    <row r="27" spans="1:14" x14ac:dyDescent="0.2">
      <c r="A27" s="82"/>
      <c r="B27" s="82"/>
      <c r="C27" s="82" t="s">
        <v>97</v>
      </c>
      <c r="D27" s="82"/>
      <c r="E27" s="82"/>
      <c r="F27" s="82" t="s">
        <v>93</v>
      </c>
      <c r="G27" s="82">
        <v>33.31</v>
      </c>
      <c r="H27" s="82"/>
      <c r="I27" s="86">
        <v>7957</v>
      </c>
    </row>
    <row r="28" spans="1:14" x14ac:dyDescent="0.2">
      <c r="A28" s="82"/>
      <c r="B28" s="82"/>
      <c r="C28" s="82" t="s">
        <v>98</v>
      </c>
      <c r="D28" s="82"/>
      <c r="E28" s="82"/>
      <c r="F28" s="82" t="s">
        <v>93</v>
      </c>
      <c r="G28" s="82">
        <v>33.36</v>
      </c>
      <c r="H28" s="82"/>
      <c r="I28" s="86">
        <v>7970</v>
      </c>
    </row>
    <row r="29" spans="1:14" x14ac:dyDescent="0.2">
      <c r="A29" s="82"/>
      <c r="B29" s="82"/>
      <c r="C29" s="82" t="s">
        <v>99</v>
      </c>
      <c r="D29" s="82"/>
      <c r="E29" s="82"/>
      <c r="F29" s="82" t="s">
        <v>93</v>
      </c>
      <c r="G29" s="82">
        <v>36.299999999999997</v>
      </c>
      <c r="H29" s="82"/>
      <c r="I29" s="86">
        <v>8672</v>
      </c>
    </row>
    <row r="30" spans="1:14" x14ac:dyDescent="0.2">
      <c r="A30" s="82"/>
      <c r="B30" s="82" t="s">
        <v>100</v>
      </c>
      <c r="C30" s="84" t="s">
        <v>101</v>
      </c>
      <c r="D30" s="84"/>
      <c r="E30" s="84"/>
      <c r="F30" s="84" t="s">
        <v>93</v>
      </c>
      <c r="G30" s="84">
        <v>36.49</v>
      </c>
      <c r="H30" s="84"/>
      <c r="I30" s="87">
        <v>8718</v>
      </c>
    </row>
    <row r="31" spans="1:14" x14ac:dyDescent="0.2">
      <c r="A31" s="82"/>
      <c r="B31" s="82"/>
      <c r="C31" s="82" t="s">
        <v>102</v>
      </c>
      <c r="D31" s="82"/>
      <c r="E31" s="82"/>
      <c r="F31" s="82" t="s">
        <v>93</v>
      </c>
      <c r="G31" s="82">
        <v>38.04</v>
      </c>
      <c r="H31" s="82"/>
      <c r="I31" s="86">
        <v>9088</v>
      </c>
    </row>
    <row r="32" spans="1:14" x14ac:dyDescent="0.2">
      <c r="A32" s="82"/>
      <c r="B32" s="82"/>
      <c r="C32" s="82" t="s">
        <v>103</v>
      </c>
      <c r="D32" s="82"/>
      <c r="E32" s="82"/>
      <c r="F32" s="82" t="s">
        <v>93</v>
      </c>
      <c r="G32" s="82">
        <v>38.9</v>
      </c>
      <c r="H32" s="82"/>
      <c r="I32" s="86">
        <v>9293</v>
      </c>
    </row>
    <row r="33" spans="1:9" x14ac:dyDescent="0.2">
      <c r="A33" s="82"/>
      <c r="B33" s="82"/>
      <c r="C33" s="82" t="s">
        <v>104</v>
      </c>
      <c r="D33" s="82"/>
      <c r="E33" s="82"/>
      <c r="F33" s="82" t="s">
        <v>93</v>
      </c>
      <c r="G33" s="82">
        <v>41.78</v>
      </c>
      <c r="H33" s="82"/>
      <c r="I33" s="86">
        <v>9980</v>
      </c>
    </row>
    <row r="34" spans="1:9" x14ac:dyDescent="0.2">
      <c r="A34" s="82"/>
      <c r="B34" s="82"/>
      <c r="C34" s="82" t="s">
        <v>105</v>
      </c>
      <c r="D34" s="82"/>
      <c r="E34" s="82"/>
      <c r="F34" s="82" t="s">
        <v>93</v>
      </c>
      <c r="G34" s="82">
        <v>40.200000000000003</v>
      </c>
      <c r="H34" s="82"/>
      <c r="I34" s="86">
        <v>9603</v>
      </c>
    </row>
    <row r="35" spans="1:9" x14ac:dyDescent="0.2">
      <c r="A35" s="82"/>
      <c r="B35" s="82"/>
      <c r="C35" s="82" t="s">
        <v>106</v>
      </c>
      <c r="D35" s="82"/>
      <c r="E35" s="82"/>
      <c r="F35" s="82" t="s">
        <v>80</v>
      </c>
      <c r="G35" s="82">
        <v>40</v>
      </c>
      <c r="H35" s="82"/>
      <c r="I35" s="86">
        <v>9555</v>
      </c>
    </row>
    <row r="36" spans="1:9" x14ac:dyDescent="0.2">
      <c r="A36" s="82"/>
      <c r="B36" s="82"/>
      <c r="C36" s="82" t="s">
        <v>107</v>
      </c>
      <c r="D36" s="82"/>
      <c r="E36" s="82"/>
      <c r="F36" s="82" t="s">
        <v>80</v>
      </c>
      <c r="G36" s="82">
        <v>34.11</v>
      </c>
      <c r="H36" s="82" t="s">
        <v>127</v>
      </c>
      <c r="I36" s="86">
        <v>8148</v>
      </c>
    </row>
    <row r="37" spans="1:9" x14ac:dyDescent="0.2">
      <c r="A37" s="82"/>
      <c r="B37" s="82"/>
      <c r="C37" s="82" t="s">
        <v>108</v>
      </c>
      <c r="D37" s="82"/>
      <c r="E37" s="82"/>
      <c r="F37" s="82" t="s">
        <v>88</v>
      </c>
      <c r="G37" s="82">
        <v>46.12</v>
      </c>
      <c r="H37" s="82">
        <v>51</v>
      </c>
      <c r="I37" s="86">
        <v>11017</v>
      </c>
    </row>
    <row r="38" spans="1:9" x14ac:dyDescent="0.2">
      <c r="A38" s="82" t="s">
        <v>109</v>
      </c>
      <c r="B38" s="82"/>
      <c r="C38" s="82"/>
      <c r="D38" s="82"/>
      <c r="E38" s="82"/>
      <c r="F38" s="82"/>
      <c r="G38" s="82"/>
      <c r="H38" s="82"/>
      <c r="I38" s="82"/>
    </row>
    <row r="39" spans="1:9" x14ac:dyDescent="0.2">
      <c r="A39" s="82"/>
      <c r="B39" s="82" t="s">
        <v>110</v>
      </c>
      <c r="C39" s="82"/>
      <c r="D39" s="82"/>
      <c r="E39" s="82"/>
      <c r="F39" s="82"/>
      <c r="G39" s="82"/>
      <c r="H39" s="82"/>
      <c r="I39" s="82"/>
    </row>
    <row r="40" spans="1:9" x14ac:dyDescent="0.2">
      <c r="A40" s="82"/>
      <c r="B40" s="82"/>
      <c r="C40" s="82" t="s">
        <v>111</v>
      </c>
      <c r="D40" s="82"/>
      <c r="E40" s="82"/>
      <c r="F40" s="82" t="s">
        <v>80</v>
      </c>
      <c r="G40" s="82">
        <v>54.7</v>
      </c>
      <c r="H40" s="82"/>
      <c r="I40" s="86">
        <v>13068</v>
      </c>
    </row>
    <row r="41" spans="1:9" x14ac:dyDescent="0.2">
      <c r="A41" s="82"/>
      <c r="B41" s="82"/>
      <c r="C41" s="82" t="s">
        <v>112</v>
      </c>
      <c r="D41" s="82"/>
      <c r="E41" s="82"/>
      <c r="F41" s="82" t="s">
        <v>88</v>
      </c>
      <c r="G41" s="82">
        <v>38.380000000000003</v>
      </c>
      <c r="H41" s="82">
        <v>42.45</v>
      </c>
      <c r="I41" s="86">
        <v>9168</v>
      </c>
    </row>
    <row r="42" spans="1:9" x14ac:dyDescent="0.2">
      <c r="A42" s="82"/>
      <c r="B42" s="82" t="s">
        <v>113</v>
      </c>
      <c r="C42" s="82"/>
      <c r="D42" s="82"/>
      <c r="E42" s="82"/>
      <c r="F42" s="82"/>
      <c r="G42" s="82"/>
      <c r="H42" s="82"/>
      <c r="I42" s="82"/>
    </row>
    <row r="43" spans="1:9" x14ac:dyDescent="0.2">
      <c r="A43" s="82"/>
      <c r="B43" s="82"/>
      <c r="C43" s="84" t="s">
        <v>114</v>
      </c>
      <c r="D43" s="84"/>
      <c r="E43" s="84"/>
      <c r="F43" s="84" t="s">
        <v>88</v>
      </c>
      <c r="G43" s="84">
        <v>39.96</v>
      </c>
      <c r="H43" s="84">
        <v>44.2</v>
      </c>
      <c r="I43" s="87">
        <v>9547</v>
      </c>
    </row>
    <row r="44" spans="1:9" x14ac:dyDescent="0.2">
      <c r="A44" s="82" t="s">
        <v>115</v>
      </c>
      <c r="B44" s="82"/>
      <c r="C44" s="82"/>
      <c r="D44" s="82"/>
      <c r="E44" s="82"/>
      <c r="F44" s="82"/>
      <c r="G44" s="82"/>
      <c r="H44" s="82"/>
      <c r="I44" s="82"/>
    </row>
    <row r="45" spans="1:9" x14ac:dyDescent="0.2">
      <c r="A45" s="82"/>
      <c r="B45" s="82" t="s">
        <v>116</v>
      </c>
      <c r="C45" s="82"/>
      <c r="D45" s="82"/>
      <c r="E45" s="82"/>
      <c r="F45" s="82"/>
      <c r="G45" s="82"/>
      <c r="H45" s="82"/>
      <c r="I45" s="82"/>
    </row>
    <row r="46" spans="1:9" x14ac:dyDescent="0.2">
      <c r="A46" s="82"/>
      <c r="B46" s="82"/>
      <c r="C46" s="82" t="s">
        <v>117</v>
      </c>
      <c r="D46" s="82"/>
      <c r="E46" s="82"/>
      <c r="F46" s="82" t="s">
        <v>118</v>
      </c>
      <c r="G46" s="82">
        <v>8.5619999999999994</v>
      </c>
      <c r="H46" s="82"/>
      <c r="I46" s="86">
        <v>2045</v>
      </c>
    </row>
    <row r="47" spans="1:9" x14ac:dyDescent="0.2">
      <c r="A47" s="82"/>
      <c r="B47" s="82"/>
      <c r="C47" s="82"/>
      <c r="D47" s="82"/>
      <c r="E47" s="82"/>
      <c r="F47" s="82"/>
      <c r="G47" s="82"/>
      <c r="H47" s="82"/>
      <c r="I47" s="82"/>
    </row>
    <row r="48" spans="1:9" x14ac:dyDescent="0.2">
      <c r="A48" s="82"/>
      <c r="B48" s="82" t="s">
        <v>119</v>
      </c>
      <c r="C48" s="82"/>
      <c r="D48" s="82"/>
      <c r="E48" s="82"/>
      <c r="F48" s="82" t="s">
        <v>118</v>
      </c>
      <c r="G48" s="82">
        <v>3.6</v>
      </c>
      <c r="H48" s="82"/>
      <c r="I48" s="82">
        <v>860</v>
      </c>
    </row>
    <row r="49" spans="1:9" x14ac:dyDescent="0.2">
      <c r="A49" s="82"/>
      <c r="B49" s="82"/>
      <c r="C49" s="84" t="s">
        <v>120</v>
      </c>
      <c r="D49" s="84"/>
      <c r="E49" s="84"/>
      <c r="F49" s="84" t="s">
        <v>118</v>
      </c>
      <c r="G49" s="84">
        <v>3.6</v>
      </c>
      <c r="H49" s="84"/>
      <c r="I49" s="84">
        <v>860</v>
      </c>
    </row>
    <row r="50" spans="1:9" x14ac:dyDescent="0.2">
      <c r="A50" s="82"/>
      <c r="B50" s="82"/>
      <c r="C50" s="82" t="s">
        <v>121</v>
      </c>
      <c r="D50" s="82"/>
      <c r="E50" s="82"/>
      <c r="F50" s="82" t="s">
        <v>118</v>
      </c>
      <c r="G50" s="82">
        <v>9.3699999999999992</v>
      </c>
      <c r="H50" s="82"/>
      <c r="I50" s="86">
        <v>2238</v>
      </c>
    </row>
    <row r="51" spans="1:9" x14ac:dyDescent="0.2">
      <c r="A51" s="82" t="s">
        <v>122</v>
      </c>
      <c r="B51" s="82"/>
      <c r="C51" s="82"/>
      <c r="D51" s="82"/>
      <c r="E51" s="82"/>
      <c r="F51" s="82"/>
      <c r="G51" s="82"/>
      <c r="H51" s="82"/>
      <c r="I51" s="82"/>
    </row>
    <row r="52" spans="1:9" x14ac:dyDescent="0.2">
      <c r="A52" s="82"/>
      <c r="B52" s="82" t="s">
        <v>119</v>
      </c>
      <c r="C52" s="82"/>
      <c r="D52" s="82"/>
      <c r="E52" s="82"/>
      <c r="F52" s="82"/>
      <c r="G52" s="82"/>
      <c r="H52" s="82"/>
      <c r="I52" s="82"/>
    </row>
    <row r="53" spans="1:9" x14ac:dyDescent="0.2">
      <c r="A53" s="82"/>
      <c r="B53" s="82"/>
      <c r="C53" s="82" t="s">
        <v>123</v>
      </c>
      <c r="D53" s="82"/>
      <c r="E53" s="82"/>
      <c r="F53" s="82" t="s">
        <v>80</v>
      </c>
      <c r="G53" s="82">
        <v>2.573</v>
      </c>
      <c r="H53" s="82"/>
      <c r="I53" s="82">
        <v>615</v>
      </c>
    </row>
    <row r="54" spans="1:9" x14ac:dyDescent="0.2">
      <c r="A54" s="82"/>
      <c r="B54" s="82"/>
      <c r="C54" s="82"/>
      <c r="D54" s="82"/>
      <c r="E54" s="82"/>
      <c r="F54" s="82"/>
      <c r="G54" s="82"/>
      <c r="H54" s="82"/>
      <c r="I54" s="82"/>
    </row>
  </sheetData>
  <sheetProtection algorithmName="SHA-512" hashValue="wYRLM4PmNMhmHmQCHplGb5JKScSUtlgjrInEGH34bkky3jzYGKh+Rslw8D8hv/4HK28AbWSh12VzBPKh9KYrVw==" saltValue="R7EiQ9Vq5hNx4mjvrUsXeg==" spinCount="100000" sheet="1" objects="1" scenarios="1"/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</vt:lpstr>
      <vt:lpstr>詳細試算</vt:lpstr>
      <vt:lpstr>テーブル</vt:lpstr>
      <vt:lpstr>諸元</vt:lpstr>
      <vt:lpstr>計算シート!Print_Area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SG14910のC20-2036</cp:lastModifiedBy>
  <cp:lastPrinted>2024-07-11T05:00:45Z</cp:lastPrinted>
  <dcterms:created xsi:type="dcterms:W3CDTF">2023-09-03T07:57:30Z</dcterms:created>
  <dcterms:modified xsi:type="dcterms:W3CDTF">2025-05-01T09:26:25Z</dcterms:modified>
</cp:coreProperties>
</file>