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11-学校一覧\学校一覧R6\0826　HP掲載\Excel\"/>
    </mc:Choice>
  </mc:AlternateContent>
  <bookViews>
    <workbookView xWindow="0" yWindow="0" windowWidth="19200" windowHeight="6970" activeTab="2"/>
  </bookViews>
  <sheets>
    <sheet name="高校(学校別)" sheetId="1" r:id="rId1"/>
    <sheet name="高校(学科別)" sheetId="2" r:id="rId2"/>
    <sheet name="高校(公私別)" sheetId="3" r:id="rId3"/>
  </sheets>
  <externalReferences>
    <externalReference r:id="rId4"/>
  </externalReferences>
  <definedNames>
    <definedName name="_xlnm.Print_Area" localSheetId="1">'高校(学科別)'!$A$1:$AJ$133</definedName>
    <definedName name="_xlnm.Print_Area" localSheetId="0">'高校(学校別)'!$A$1:$AJ$53</definedName>
    <definedName name="_xlnm.Print_Area" localSheetId="2">'高校(公私別)'!$A$1:$AJ$56</definedName>
    <definedName name="_xlnm.Print_Titles" localSheetId="1">'高校(学科別)'!$1:$5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5" i="3" l="1"/>
  <c r="L54" i="3"/>
  <c r="H54" i="3"/>
  <c r="AJ53" i="3"/>
  <c r="AI53" i="3"/>
  <c r="AH53" i="3" s="1"/>
  <c r="L53" i="3"/>
  <c r="K53" i="3"/>
  <c r="J53" i="3"/>
  <c r="I53" i="3"/>
  <c r="H53" i="3"/>
  <c r="F53" i="3"/>
  <c r="O53" i="3" s="1"/>
  <c r="E53" i="3"/>
  <c r="AJ52" i="3"/>
  <c r="AJ54" i="3" s="1"/>
  <c r="AJ55" i="3" s="1"/>
  <c r="AI52" i="3"/>
  <c r="AH52" i="3" s="1"/>
  <c r="N52" i="3"/>
  <c r="L52" i="3"/>
  <c r="K52" i="3"/>
  <c r="K54" i="3" s="1"/>
  <c r="J52" i="3"/>
  <c r="I52" i="3"/>
  <c r="I54" i="3" s="1"/>
  <c r="H52" i="3"/>
  <c r="G52" i="3" s="1"/>
  <c r="F52" i="3"/>
  <c r="E52" i="3"/>
  <c r="D52" i="3" s="1"/>
  <c r="L51" i="3"/>
  <c r="O51" i="3" s="1"/>
  <c r="K51" i="3"/>
  <c r="J51" i="3" s="1"/>
  <c r="I51" i="3"/>
  <c r="H51" i="3"/>
  <c r="G51" i="3" s="1"/>
  <c r="F51" i="3"/>
  <c r="E51" i="3"/>
  <c r="N51" i="3" s="1"/>
  <c r="M51" i="3" s="1"/>
  <c r="D51" i="3"/>
  <c r="N50" i="3"/>
  <c r="L50" i="3"/>
  <c r="K50" i="3"/>
  <c r="J50" i="3"/>
  <c r="I50" i="3"/>
  <c r="H50" i="3"/>
  <c r="G50" i="3" s="1"/>
  <c r="F50" i="3"/>
  <c r="O50" i="3" s="1"/>
  <c r="E50" i="3"/>
  <c r="AG49" i="3"/>
  <c r="AG55" i="3" s="1"/>
  <c r="AF49" i="3"/>
  <c r="AF55" i="3" s="1"/>
  <c r="O49" i="3"/>
  <c r="L49" i="3"/>
  <c r="L55" i="3" s="1"/>
  <c r="K49" i="3"/>
  <c r="J49" i="3" s="1"/>
  <c r="I49" i="3"/>
  <c r="I55" i="3" s="1"/>
  <c r="H49" i="3"/>
  <c r="G49" i="3"/>
  <c r="F49" i="3"/>
  <c r="E49" i="3"/>
  <c r="L47" i="3"/>
  <c r="K47" i="3"/>
  <c r="I47" i="3"/>
  <c r="H47" i="3"/>
  <c r="G47" i="3" s="1"/>
  <c r="F47" i="3"/>
  <c r="O47" i="3" s="1"/>
  <c r="E47" i="3"/>
  <c r="D47" i="3"/>
  <c r="N46" i="3"/>
  <c r="L46" i="3"/>
  <c r="K46" i="3"/>
  <c r="J46" i="3"/>
  <c r="I46" i="3"/>
  <c r="H46" i="3"/>
  <c r="G46" i="3"/>
  <c r="F46" i="3"/>
  <c r="E46" i="3"/>
  <c r="L45" i="3"/>
  <c r="K45" i="3"/>
  <c r="I45" i="3"/>
  <c r="H45" i="3"/>
  <c r="G45" i="3" s="1"/>
  <c r="F45" i="3"/>
  <c r="O45" i="3" s="1"/>
  <c r="E45" i="3"/>
  <c r="D45" i="3"/>
  <c r="L43" i="3"/>
  <c r="K43" i="3"/>
  <c r="I43" i="3"/>
  <c r="H43" i="3"/>
  <c r="G43" i="3" s="1"/>
  <c r="F43" i="3"/>
  <c r="O43" i="3" s="1"/>
  <c r="E43" i="3"/>
  <c r="D43" i="3"/>
  <c r="N42" i="3"/>
  <c r="L42" i="3"/>
  <c r="K42" i="3"/>
  <c r="K44" i="3" s="1"/>
  <c r="J42" i="3"/>
  <c r="I42" i="3"/>
  <c r="I44" i="3" s="1"/>
  <c r="H42" i="3"/>
  <c r="G42" i="3"/>
  <c r="F42" i="3"/>
  <c r="F44" i="3" s="1"/>
  <c r="E42" i="3"/>
  <c r="E44" i="3" s="1"/>
  <c r="L41" i="3"/>
  <c r="K41" i="3"/>
  <c r="I41" i="3"/>
  <c r="H41" i="3"/>
  <c r="G41" i="3" s="1"/>
  <c r="F41" i="3"/>
  <c r="O41" i="3" s="1"/>
  <c r="E41" i="3"/>
  <c r="D41" i="3"/>
  <c r="N40" i="3"/>
  <c r="L40" i="3"/>
  <c r="K40" i="3"/>
  <c r="J40" i="3"/>
  <c r="I40" i="3"/>
  <c r="H40" i="3"/>
  <c r="G40" i="3"/>
  <c r="F40" i="3"/>
  <c r="E40" i="3"/>
  <c r="L39" i="3"/>
  <c r="K39" i="3"/>
  <c r="I39" i="3"/>
  <c r="H39" i="3"/>
  <c r="G39" i="3" s="1"/>
  <c r="F39" i="3"/>
  <c r="O39" i="3" s="1"/>
  <c r="E39" i="3"/>
  <c r="N39" i="3" s="1"/>
  <c r="D39" i="3"/>
  <c r="N38" i="3"/>
  <c r="L38" i="3"/>
  <c r="K38" i="3"/>
  <c r="J38" i="3"/>
  <c r="I38" i="3"/>
  <c r="H38" i="3"/>
  <c r="G38" i="3"/>
  <c r="F38" i="3"/>
  <c r="E38" i="3"/>
  <c r="AJ37" i="3"/>
  <c r="AI37" i="3"/>
  <c r="AH37" i="3"/>
  <c r="O37" i="3"/>
  <c r="L37" i="3"/>
  <c r="K37" i="3"/>
  <c r="J37" i="3" s="1"/>
  <c r="I37" i="3"/>
  <c r="H37" i="3"/>
  <c r="G37" i="3"/>
  <c r="F37" i="3"/>
  <c r="E37" i="3"/>
  <c r="D37" i="3"/>
  <c r="L36" i="3"/>
  <c r="K36" i="3"/>
  <c r="J36" i="3" s="1"/>
  <c r="I36" i="3"/>
  <c r="H36" i="3"/>
  <c r="G36" i="3" s="1"/>
  <c r="F36" i="3"/>
  <c r="O36" i="3" s="1"/>
  <c r="E36" i="3"/>
  <c r="AJ35" i="3"/>
  <c r="AJ48" i="3" s="1"/>
  <c r="AJ56" i="3" s="1"/>
  <c r="F35" i="3"/>
  <c r="L34" i="3"/>
  <c r="K34" i="3"/>
  <c r="I34" i="3"/>
  <c r="H34" i="3"/>
  <c r="G34" i="3" s="1"/>
  <c r="F34" i="3"/>
  <c r="O34" i="3" s="1"/>
  <c r="E34" i="3"/>
  <c r="D34" i="3"/>
  <c r="AJ33" i="3"/>
  <c r="AI33" i="3"/>
  <c r="L33" i="3"/>
  <c r="L35" i="3" s="1"/>
  <c r="K33" i="3"/>
  <c r="K35" i="3" s="1"/>
  <c r="J35" i="3" s="1"/>
  <c r="J33" i="3"/>
  <c r="I33" i="3"/>
  <c r="I35" i="3" s="1"/>
  <c r="H33" i="3"/>
  <c r="H35" i="3" s="1"/>
  <c r="F33" i="3"/>
  <c r="E33" i="3"/>
  <c r="AD32" i="3"/>
  <c r="AA32" i="3"/>
  <c r="Z32" i="3"/>
  <c r="Y32" i="3" s="1"/>
  <c r="X32" i="3"/>
  <c r="W32" i="3"/>
  <c r="V32" i="3"/>
  <c r="U32" i="3"/>
  <c r="T32" i="3"/>
  <c r="S32" i="3"/>
  <c r="R32" i="3"/>
  <c r="Q32" i="3"/>
  <c r="AC32" i="3" s="1"/>
  <c r="N32" i="3"/>
  <c r="L32" i="3"/>
  <c r="K32" i="3"/>
  <c r="J32" i="3"/>
  <c r="I32" i="3"/>
  <c r="H32" i="3"/>
  <c r="G32" i="3"/>
  <c r="F32" i="3"/>
  <c r="O32" i="3" s="1"/>
  <c r="E32" i="3"/>
  <c r="AC30" i="3"/>
  <c r="AB30" i="3"/>
  <c r="R30" i="3"/>
  <c r="AD30" i="3" s="1"/>
  <c r="Q30" i="3"/>
  <c r="N30" i="3"/>
  <c r="L30" i="3"/>
  <c r="K30" i="3"/>
  <c r="J30" i="3"/>
  <c r="I30" i="3"/>
  <c r="H30" i="3"/>
  <c r="G30" i="3"/>
  <c r="F30" i="3"/>
  <c r="D30" i="3" s="1"/>
  <c r="E30" i="3"/>
  <c r="L29" i="3"/>
  <c r="K29" i="3"/>
  <c r="I29" i="3"/>
  <c r="H29" i="3"/>
  <c r="G29" i="3"/>
  <c r="F29" i="3"/>
  <c r="O29" i="3" s="1"/>
  <c r="E29" i="3"/>
  <c r="D29" i="3" s="1"/>
  <c r="L28" i="3"/>
  <c r="K28" i="3"/>
  <c r="J28" i="3" s="1"/>
  <c r="I28" i="3"/>
  <c r="H28" i="3"/>
  <c r="G28" i="3" s="1"/>
  <c r="F28" i="3"/>
  <c r="O28" i="3" s="1"/>
  <c r="E28" i="3"/>
  <c r="AA27" i="3"/>
  <c r="Z27" i="3"/>
  <c r="Y27" i="3" s="1"/>
  <c r="X27" i="3"/>
  <c r="W27" i="3"/>
  <c r="V27" i="3"/>
  <c r="U27" i="3"/>
  <c r="T27" i="3"/>
  <c r="S27" i="3" s="1"/>
  <c r="R27" i="3"/>
  <c r="AD27" i="3" s="1"/>
  <c r="Q27" i="3"/>
  <c r="AC27" i="3" s="1"/>
  <c r="N27" i="3"/>
  <c r="L27" i="3"/>
  <c r="K27" i="3"/>
  <c r="J27" i="3"/>
  <c r="I27" i="3"/>
  <c r="H27" i="3"/>
  <c r="G27" i="3" s="1"/>
  <c r="F27" i="3"/>
  <c r="O27" i="3" s="1"/>
  <c r="E27" i="3"/>
  <c r="AA26" i="3"/>
  <c r="Z26" i="3"/>
  <c r="X26" i="3"/>
  <c r="W26" i="3"/>
  <c r="V26" i="3" s="1"/>
  <c r="U26" i="3"/>
  <c r="T26" i="3"/>
  <c r="S26" i="3"/>
  <c r="R26" i="3"/>
  <c r="Q26" i="3"/>
  <c r="AC26" i="3" s="1"/>
  <c r="O26" i="3"/>
  <c r="L26" i="3"/>
  <c r="K26" i="3"/>
  <c r="I26" i="3"/>
  <c r="H26" i="3"/>
  <c r="G26" i="3"/>
  <c r="F26" i="3"/>
  <c r="E26" i="3"/>
  <c r="D26" i="3" s="1"/>
  <c r="L25" i="3"/>
  <c r="K25" i="3"/>
  <c r="J25" i="3" s="1"/>
  <c r="I25" i="3"/>
  <c r="O25" i="3" s="1"/>
  <c r="H25" i="3"/>
  <c r="F25" i="3"/>
  <c r="E25" i="3"/>
  <c r="O24" i="3"/>
  <c r="L24" i="3"/>
  <c r="K24" i="3"/>
  <c r="J24" i="3" s="1"/>
  <c r="I24" i="3"/>
  <c r="H24" i="3"/>
  <c r="G24" i="3"/>
  <c r="F24" i="3"/>
  <c r="E24" i="3"/>
  <c r="L23" i="3"/>
  <c r="K23" i="3"/>
  <c r="J23" i="3" s="1"/>
  <c r="I23" i="3"/>
  <c r="O23" i="3" s="1"/>
  <c r="H23" i="3"/>
  <c r="G23" i="3" s="1"/>
  <c r="F23" i="3"/>
  <c r="E23" i="3"/>
  <c r="O22" i="3"/>
  <c r="L22" i="3"/>
  <c r="K22" i="3"/>
  <c r="J22" i="3" s="1"/>
  <c r="I22" i="3"/>
  <c r="H22" i="3"/>
  <c r="G22" i="3"/>
  <c r="F22" i="3"/>
  <c r="E22" i="3"/>
  <c r="AA21" i="3"/>
  <c r="Z21" i="3"/>
  <c r="Y21" i="3" s="1"/>
  <c r="X21" i="3"/>
  <c r="W21" i="3"/>
  <c r="V21" i="3" s="1"/>
  <c r="U21" i="3"/>
  <c r="T21" i="3"/>
  <c r="S21" i="3" s="1"/>
  <c r="R21" i="3"/>
  <c r="AD21" i="3" s="1"/>
  <c r="Q21" i="3"/>
  <c r="AC21" i="3" s="1"/>
  <c r="AB21" i="3" s="1"/>
  <c r="P21" i="3"/>
  <c r="L21" i="3"/>
  <c r="K21" i="3"/>
  <c r="I21" i="3"/>
  <c r="H21" i="3"/>
  <c r="G21" i="3" s="1"/>
  <c r="F21" i="3"/>
  <c r="O21" i="3" s="1"/>
  <c r="E21" i="3"/>
  <c r="D21" i="3"/>
  <c r="N20" i="3"/>
  <c r="L20" i="3"/>
  <c r="K20" i="3"/>
  <c r="J20" i="3"/>
  <c r="I20" i="3"/>
  <c r="H20" i="3"/>
  <c r="G20" i="3" s="1"/>
  <c r="F20" i="3"/>
  <c r="O20" i="3" s="1"/>
  <c r="E20" i="3"/>
  <c r="D20" i="3" s="1"/>
  <c r="AA19" i="3"/>
  <c r="AA31" i="3" s="1"/>
  <c r="Z19" i="3"/>
  <c r="Y19" i="3" s="1"/>
  <c r="X19" i="3"/>
  <c r="W19" i="3"/>
  <c r="U19" i="3"/>
  <c r="U31" i="3" s="1"/>
  <c r="T19" i="3"/>
  <c r="S19" i="3"/>
  <c r="R19" i="3"/>
  <c r="Q19" i="3"/>
  <c r="Q31" i="3" s="1"/>
  <c r="O19" i="3"/>
  <c r="L19" i="3"/>
  <c r="K19" i="3"/>
  <c r="I19" i="3"/>
  <c r="H19" i="3"/>
  <c r="G19" i="3"/>
  <c r="F19" i="3"/>
  <c r="E19" i="3"/>
  <c r="D19" i="3" s="1"/>
  <c r="O17" i="3"/>
  <c r="L17" i="3"/>
  <c r="K17" i="3"/>
  <c r="J17" i="3" s="1"/>
  <c r="I17" i="3"/>
  <c r="H17" i="3"/>
  <c r="G17" i="3"/>
  <c r="F17" i="3"/>
  <c r="E17" i="3"/>
  <c r="L16" i="3"/>
  <c r="K16" i="3"/>
  <c r="J16" i="3" s="1"/>
  <c r="I16" i="3"/>
  <c r="H16" i="3"/>
  <c r="F16" i="3"/>
  <c r="E16" i="3"/>
  <c r="O15" i="3"/>
  <c r="L15" i="3"/>
  <c r="K15" i="3"/>
  <c r="J15" i="3" s="1"/>
  <c r="I15" i="3"/>
  <c r="H15" i="3"/>
  <c r="G15" i="3"/>
  <c r="F15" i="3"/>
  <c r="E15" i="3"/>
  <c r="L14" i="3"/>
  <c r="K14" i="3"/>
  <c r="J14" i="3" s="1"/>
  <c r="I14" i="3"/>
  <c r="H14" i="3"/>
  <c r="F14" i="3"/>
  <c r="E14" i="3"/>
  <c r="O13" i="3"/>
  <c r="L13" i="3"/>
  <c r="K13" i="3"/>
  <c r="J13" i="3" s="1"/>
  <c r="I13" i="3"/>
  <c r="H13" i="3"/>
  <c r="G13" i="3"/>
  <c r="F13" i="3"/>
  <c r="E13" i="3"/>
  <c r="L12" i="3"/>
  <c r="K12" i="3"/>
  <c r="J12" i="3" s="1"/>
  <c r="I12" i="3"/>
  <c r="H12" i="3"/>
  <c r="F12" i="3"/>
  <c r="E12" i="3"/>
  <c r="O11" i="3"/>
  <c r="L11" i="3"/>
  <c r="K11" i="3"/>
  <c r="J11" i="3" s="1"/>
  <c r="I11" i="3"/>
  <c r="H11" i="3"/>
  <c r="G11" i="3"/>
  <c r="F11" i="3"/>
  <c r="E11" i="3"/>
  <c r="L10" i="3"/>
  <c r="K10" i="3"/>
  <c r="J10" i="3" s="1"/>
  <c r="I10" i="3"/>
  <c r="H10" i="3"/>
  <c r="F10" i="3"/>
  <c r="E10" i="3"/>
  <c r="O9" i="3"/>
  <c r="L9" i="3"/>
  <c r="K9" i="3"/>
  <c r="J9" i="3" s="1"/>
  <c r="I9" i="3"/>
  <c r="H9" i="3"/>
  <c r="G9" i="3"/>
  <c r="F9" i="3"/>
  <c r="E9" i="3"/>
  <c r="L8" i="3"/>
  <c r="K8" i="3"/>
  <c r="J8" i="3" s="1"/>
  <c r="I8" i="3"/>
  <c r="I18" i="3" s="1"/>
  <c r="H8" i="3"/>
  <c r="F8" i="3"/>
  <c r="E8" i="3"/>
  <c r="O7" i="3"/>
  <c r="L7" i="3"/>
  <c r="L18" i="3" s="1"/>
  <c r="K7" i="3"/>
  <c r="I7" i="3"/>
  <c r="H7" i="3"/>
  <c r="H18" i="3" s="1"/>
  <c r="G7" i="3"/>
  <c r="F7" i="3"/>
  <c r="F18" i="3" s="1"/>
  <c r="E7" i="3"/>
  <c r="E18" i="3" s="1"/>
  <c r="AG6" i="3"/>
  <c r="AG48" i="3" s="1"/>
  <c r="AG56" i="3" s="1"/>
  <c r="AF6" i="3"/>
  <c r="AF48" i="3" s="1"/>
  <c r="AE6" i="3"/>
  <c r="AA6" i="3"/>
  <c r="AA48" i="3" s="1"/>
  <c r="AA56" i="3" s="1"/>
  <c r="Z6" i="3"/>
  <c r="X6" i="3"/>
  <c r="W6" i="3"/>
  <c r="V6" i="3" s="1"/>
  <c r="U6" i="3"/>
  <c r="U48" i="3" s="1"/>
  <c r="U56" i="3" s="1"/>
  <c r="T6" i="3"/>
  <c r="R6" i="3"/>
  <c r="Q6" i="3"/>
  <c r="Q48" i="3" s="1"/>
  <c r="P6" i="3"/>
  <c r="L6" i="3"/>
  <c r="K6" i="3"/>
  <c r="J6" i="3" s="1"/>
  <c r="I6" i="3"/>
  <c r="H6" i="3"/>
  <c r="F6" i="3"/>
  <c r="E6" i="3"/>
  <c r="D6" i="3"/>
  <c r="AJ1" i="3"/>
  <c r="A1" i="3"/>
  <c r="AD132" i="2"/>
  <c r="AC132" i="2"/>
  <c r="AB132" i="2"/>
  <c r="AA132" i="2"/>
  <c r="Z132" i="2"/>
  <c r="Y132" i="2"/>
  <c r="X132" i="2"/>
  <c r="W132" i="2"/>
  <c r="V132" i="2"/>
  <c r="U132" i="2"/>
  <c r="T132" i="2"/>
  <c r="S132" i="2"/>
  <c r="R132" i="2"/>
  <c r="Q132" i="2"/>
  <c r="P132" i="2"/>
  <c r="F132" i="2"/>
  <c r="AG131" i="2"/>
  <c r="AG130" i="2"/>
  <c r="AF130" i="2"/>
  <c r="AF131" i="2" s="1"/>
  <c r="AE129" i="2"/>
  <c r="AE128" i="2"/>
  <c r="AE127" i="2"/>
  <c r="AJ126" i="2"/>
  <c r="AH126" i="2" s="1"/>
  <c r="AI126" i="2"/>
  <c r="N126" i="2"/>
  <c r="M126" i="2" s="1"/>
  <c r="L126" i="2"/>
  <c r="K126" i="2"/>
  <c r="J126" i="2"/>
  <c r="I126" i="2"/>
  <c r="H126" i="2"/>
  <c r="F126" i="2"/>
  <c r="O126" i="2" s="1"/>
  <c r="E126" i="2"/>
  <c r="AH125" i="2"/>
  <c r="O125" i="2"/>
  <c r="N125" i="2"/>
  <c r="M125" i="2"/>
  <c r="J125" i="2"/>
  <c r="G125" i="2"/>
  <c r="D125" i="2"/>
  <c r="O124" i="2"/>
  <c r="N124" i="2"/>
  <c r="M124" i="2"/>
  <c r="J124" i="2"/>
  <c r="G124" i="2"/>
  <c r="G126" i="2" s="1"/>
  <c r="D124" i="2"/>
  <c r="AJ123" i="2"/>
  <c r="AI123" i="2"/>
  <c r="AI132" i="2" s="1"/>
  <c r="AH123" i="2"/>
  <c r="AH132" i="2" s="1"/>
  <c r="L123" i="2"/>
  <c r="K123" i="2"/>
  <c r="I123" i="2"/>
  <c r="H123" i="2"/>
  <c r="F123" i="2"/>
  <c r="O123" i="2" s="1"/>
  <c r="E123" i="2"/>
  <c r="D123" i="2"/>
  <c r="AH122" i="2"/>
  <c r="O122" i="2"/>
  <c r="M122" i="2" s="1"/>
  <c r="N122" i="2"/>
  <c r="J122" i="2"/>
  <c r="G122" i="2"/>
  <c r="D122" i="2"/>
  <c r="O121" i="2"/>
  <c r="M121" i="2" s="1"/>
  <c r="N121" i="2"/>
  <c r="J121" i="2"/>
  <c r="J123" i="2" s="1"/>
  <c r="G121" i="2"/>
  <c r="D121" i="2"/>
  <c r="O120" i="2"/>
  <c r="L120" i="2"/>
  <c r="K120" i="2"/>
  <c r="I120" i="2"/>
  <c r="H120" i="2"/>
  <c r="G120" i="2"/>
  <c r="F120" i="2"/>
  <c r="E120" i="2"/>
  <c r="N120" i="2" s="1"/>
  <c r="M120" i="2" s="1"/>
  <c r="O119" i="2"/>
  <c r="N119" i="2"/>
  <c r="M119" i="2"/>
  <c r="J119" i="2"/>
  <c r="G119" i="2"/>
  <c r="D119" i="2"/>
  <c r="O118" i="2"/>
  <c r="N118" i="2"/>
  <c r="M118" i="2"/>
  <c r="J118" i="2"/>
  <c r="J120" i="2" s="1"/>
  <c r="G118" i="2"/>
  <c r="D118" i="2"/>
  <c r="L117" i="2"/>
  <c r="K117" i="2"/>
  <c r="J117" i="2" s="1"/>
  <c r="I117" i="2"/>
  <c r="H117" i="2"/>
  <c r="F117" i="2"/>
  <c r="E117" i="2"/>
  <c r="O116" i="2"/>
  <c r="M116" i="2" s="1"/>
  <c r="N116" i="2"/>
  <c r="J116" i="2"/>
  <c r="G116" i="2"/>
  <c r="D116" i="2"/>
  <c r="O115" i="2"/>
  <c r="M115" i="2" s="1"/>
  <c r="N115" i="2"/>
  <c r="J115" i="2"/>
  <c r="G115" i="2"/>
  <c r="D115" i="2"/>
  <c r="O114" i="2"/>
  <c r="L114" i="2"/>
  <c r="K114" i="2"/>
  <c r="J114" i="2" s="1"/>
  <c r="I114" i="2"/>
  <c r="H114" i="2"/>
  <c r="G114" i="2"/>
  <c r="F114" i="2"/>
  <c r="E114" i="2"/>
  <c r="N114" i="2" s="1"/>
  <c r="O113" i="2"/>
  <c r="N113" i="2"/>
  <c r="M113" i="2"/>
  <c r="J113" i="2"/>
  <c r="G113" i="2"/>
  <c r="D113" i="2"/>
  <c r="O112" i="2"/>
  <c r="N112" i="2"/>
  <c r="M112" i="2"/>
  <c r="J112" i="2"/>
  <c r="G112" i="2"/>
  <c r="D112" i="2"/>
  <c r="O111" i="2"/>
  <c r="N111" i="2"/>
  <c r="M111" i="2"/>
  <c r="J111" i="2"/>
  <c r="G111" i="2"/>
  <c r="D111" i="2"/>
  <c r="O110" i="2"/>
  <c r="N110" i="2"/>
  <c r="M110" i="2"/>
  <c r="J110" i="2"/>
  <c r="G110" i="2"/>
  <c r="D110" i="2"/>
  <c r="O109" i="2"/>
  <c r="N109" i="2"/>
  <c r="M109" i="2"/>
  <c r="J109" i="2"/>
  <c r="G109" i="2"/>
  <c r="D109" i="2"/>
  <c r="AG108" i="2"/>
  <c r="AG132" i="2" s="1"/>
  <c r="AF108" i="2"/>
  <c r="AF132" i="2" s="1"/>
  <c r="AE108" i="2"/>
  <c r="AE132" i="2" s="1"/>
  <c r="L108" i="2"/>
  <c r="K108" i="2"/>
  <c r="K132" i="2" s="1"/>
  <c r="I108" i="2"/>
  <c r="H108" i="2"/>
  <c r="F108" i="2"/>
  <c r="O108" i="2" s="1"/>
  <c r="E108" i="2"/>
  <c r="E132" i="2" s="1"/>
  <c r="D132" i="2" s="1"/>
  <c r="D108" i="2"/>
  <c r="O107" i="2"/>
  <c r="N107" i="2"/>
  <c r="M107" i="2" s="1"/>
  <c r="J107" i="2"/>
  <c r="G107" i="2"/>
  <c r="D107" i="2"/>
  <c r="AE106" i="2"/>
  <c r="O106" i="2"/>
  <c r="M106" i="2" s="1"/>
  <c r="N106" i="2"/>
  <c r="J106" i="2"/>
  <c r="G106" i="2"/>
  <c r="D106" i="2"/>
  <c r="O105" i="2"/>
  <c r="N105" i="2"/>
  <c r="J105" i="2"/>
  <c r="G105" i="2"/>
  <c r="D105" i="2"/>
  <c r="O104" i="2"/>
  <c r="L104" i="2"/>
  <c r="K104" i="2"/>
  <c r="I104" i="2"/>
  <c r="H104" i="2"/>
  <c r="G104" i="2"/>
  <c r="F104" i="2"/>
  <c r="E104" i="2"/>
  <c r="O103" i="2"/>
  <c r="N103" i="2"/>
  <c r="M103" i="2"/>
  <c r="J103" i="2"/>
  <c r="G103" i="2"/>
  <c r="D103" i="2"/>
  <c r="O102" i="2"/>
  <c r="N102" i="2"/>
  <c r="M102" i="2"/>
  <c r="J102" i="2"/>
  <c r="G102" i="2"/>
  <c r="D102" i="2"/>
  <c r="AE101" i="2"/>
  <c r="J101" i="2"/>
  <c r="F101" i="2"/>
  <c r="O101" i="2" s="1"/>
  <c r="AE100" i="2"/>
  <c r="O100" i="2"/>
  <c r="N100" i="2"/>
  <c r="M100" i="2"/>
  <c r="J100" i="2"/>
  <c r="G100" i="2"/>
  <c r="D100" i="2"/>
  <c r="AE99" i="2"/>
  <c r="N99" i="2"/>
  <c r="L99" i="2"/>
  <c r="L101" i="2" s="1"/>
  <c r="K99" i="2"/>
  <c r="K101" i="2" s="1"/>
  <c r="J99" i="2"/>
  <c r="I99" i="2"/>
  <c r="I101" i="2" s="1"/>
  <c r="H99" i="2"/>
  <c r="H101" i="2" s="1"/>
  <c r="F99" i="2"/>
  <c r="E99" i="2"/>
  <c r="E101" i="2" s="1"/>
  <c r="AE98" i="2"/>
  <c r="O98" i="2"/>
  <c r="N98" i="2"/>
  <c r="M98" i="2"/>
  <c r="J98" i="2"/>
  <c r="G98" i="2"/>
  <c r="D98" i="2"/>
  <c r="AE97" i="2"/>
  <c r="O97" i="2"/>
  <c r="N97" i="2"/>
  <c r="M97" i="2" s="1"/>
  <c r="J97" i="2"/>
  <c r="G97" i="2"/>
  <c r="D97" i="2"/>
  <c r="AE96" i="2"/>
  <c r="O96" i="2"/>
  <c r="M96" i="2" s="1"/>
  <c r="N96" i="2"/>
  <c r="J96" i="2"/>
  <c r="G96" i="2"/>
  <c r="D96" i="2"/>
  <c r="AE95" i="2"/>
  <c r="AA95" i="2"/>
  <c r="Y95" i="2" s="1"/>
  <c r="Z95" i="2"/>
  <c r="X95" i="2"/>
  <c r="W95" i="2"/>
  <c r="V95" i="2" s="1"/>
  <c r="U95" i="2"/>
  <c r="T95" i="2"/>
  <c r="S95" i="2"/>
  <c r="R95" i="2"/>
  <c r="Q95" i="2"/>
  <c r="AC95" i="2" s="1"/>
  <c r="O95" i="2"/>
  <c r="L95" i="2"/>
  <c r="K95" i="2"/>
  <c r="J95" i="2" s="1"/>
  <c r="I95" i="2"/>
  <c r="H95" i="2"/>
  <c r="G95" i="2"/>
  <c r="F95" i="2"/>
  <c r="E95" i="2"/>
  <c r="N95" i="2" s="1"/>
  <c r="M95" i="2" s="1"/>
  <c r="AE94" i="2"/>
  <c r="O94" i="2"/>
  <c r="N94" i="2"/>
  <c r="M94" i="2" s="1"/>
  <c r="J94" i="2"/>
  <c r="G94" i="2"/>
  <c r="D94" i="2"/>
  <c r="AE93" i="2"/>
  <c r="AD93" i="2"/>
  <c r="AB93" i="2" s="1"/>
  <c r="AC93" i="2"/>
  <c r="Y93" i="2"/>
  <c r="V93" i="2"/>
  <c r="S93" i="2"/>
  <c r="P93" i="2"/>
  <c r="O93" i="2"/>
  <c r="N93" i="2"/>
  <c r="M93" i="2" s="1"/>
  <c r="J93" i="2"/>
  <c r="G93" i="2"/>
  <c r="D93" i="2"/>
  <c r="AE92" i="2"/>
  <c r="O92" i="2"/>
  <c r="N92" i="2"/>
  <c r="M92" i="2" s="1"/>
  <c r="J92" i="2"/>
  <c r="G92" i="2"/>
  <c r="D92" i="2"/>
  <c r="AE91" i="2"/>
  <c r="AE90" i="2"/>
  <c r="O90" i="2"/>
  <c r="N90" i="2"/>
  <c r="M90" i="2" s="1"/>
  <c r="J90" i="2"/>
  <c r="G90" i="2"/>
  <c r="D90" i="2"/>
  <c r="AE89" i="2"/>
  <c r="L89" i="2"/>
  <c r="L91" i="2" s="1"/>
  <c r="K89" i="2"/>
  <c r="K91" i="2" s="1"/>
  <c r="I89" i="2"/>
  <c r="I91" i="2" s="1"/>
  <c r="H89" i="2"/>
  <c r="F89" i="2"/>
  <c r="O89" i="2" s="1"/>
  <c r="E89" i="2"/>
  <c r="D89" i="2"/>
  <c r="AE88" i="2"/>
  <c r="O88" i="2"/>
  <c r="N88" i="2"/>
  <c r="M88" i="2" s="1"/>
  <c r="J88" i="2"/>
  <c r="G88" i="2"/>
  <c r="D88" i="2"/>
  <c r="AE87" i="2"/>
  <c r="O87" i="2"/>
  <c r="N87" i="2"/>
  <c r="M87" i="2" s="1"/>
  <c r="J87" i="2"/>
  <c r="G87" i="2"/>
  <c r="D87" i="2"/>
  <c r="AE86" i="2"/>
  <c r="O86" i="2"/>
  <c r="N86" i="2"/>
  <c r="M86" i="2"/>
  <c r="J86" i="2"/>
  <c r="G86" i="2"/>
  <c r="D86" i="2"/>
  <c r="AE85" i="2"/>
  <c r="AJ84" i="2"/>
  <c r="AJ85" i="2" s="1"/>
  <c r="AI84" i="2"/>
  <c r="AI85" i="2" s="1"/>
  <c r="AH85" i="2" s="1"/>
  <c r="AE84" i="2"/>
  <c r="O84" i="2"/>
  <c r="L84" i="2"/>
  <c r="K84" i="2"/>
  <c r="J84" i="2"/>
  <c r="I84" i="2"/>
  <c r="H84" i="2"/>
  <c r="G84" i="2"/>
  <c r="F84" i="2"/>
  <c r="D84" i="2" s="1"/>
  <c r="E84" i="2"/>
  <c r="AE83" i="2"/>
  <c r="O83" i="2"/>
  <c r="N83" i="2"/>
  <c r="N84" i="2" s="1"/>
  <c r="M84" i="2" s="1"/>
  <c r="M83" i="2"/>
  <c r="J83" i="2"/>
  <c r="G83" i="2"/>
  <c r="D83" i="2"/>
  <c r="AH82" i="2"/>
  <c r="AH84" i="2" s="1"/>
  <c r="AE82" i="2"/>
  <c r="O82" i="2"/>
  <c r="N82" i="2"/>
  <c r="M82" i="2" s="1"/>
  <c r="J82" i="2"/>
  <c r="G82" i="2"/>
  <c r="D82" i="2"/>
  <c r="AE81" i="2"/>
  <c r="AA81" i="2"/>
  <c r="AA85" i="2" s="1"/>
  <c r="Z81" i="2"/>
  <c r="Z85" i="2" s="1"/>
  <c r="X81" i="2"/>
  <c r="X85" i="2" s="1"/>
  <c r="W81" i="2"/>
  <c r="U81" i="2"/>
  <c r="U85" i="2" s="1"/>
  <c r="T81" i="2"/>
  <c r="T85" i="2" s="1"/>
  <c r="S85" i="2" s="1"/>
  <c r="S81" i="2"/>
  <c r="R81" i="2"/>
  <c r="R85" i="2" s="1"/>
  <c r="Q81" i="2"/>
  <c r="Q85" i="2" s="1"/>
  <c r="P85" i="2" s="1"/>
  <c r="P81" i="2"/>
  <c r="L81" i="2"/>
  <c r="L85" i="2" s="1"/>
  <c r="K81" i="2"/>
  <c r="I81" i="2"/>
  <c r="I85" i="2" s="1"/>
  <c r="H81" i="2"/>
  <c r="G81" i="2" s="1"/>
  <c r="F81" i="2"/>
  <c r="E81" i="2"/>
  <c r="E85" i="2" s="1"/>
  <c r="D81" i="2"/>
  <c r="AE80" i="2"/>
  <c r="O80" i="2"/>
  <c r="N80" i="2"/>
  <c r="M80" i="2" s="1"/>
  <c r="J80" i="2"/>
  <c r="G80" i="2"/>
  <c r="D80" i="2"/>
  <c r="AE79" i="2"/>
  <c r="O79" i="2"/>
  <c r="N79" i="2"/>
  <c r="M79" i="2" s="1"/>
  <c r="J79" i="2"/>
  <c r="G79" i="2"/>
  <c r="D79" i="2"/>
  <c r="AE78" i="2"/>
  <c r="AD78" i="2"/>
  <c r="AC78" i="2"/>
  <c r="AB78" i="2"/>
  <c r="Y78" i="2"/>
  <c r="V78" i="2"/>
  <c r="S78" i="2"/>
  <c r="P78" i="2"/>
  <c r="O78" i="2"/>
  <c r="O81" i="2" s="1"/>
  <c r="O85" i="2" s="1"/>
  <c r="N78" i="2"/>
  <c r="J78" i="2"/>
  <c r="G78" i="2"/>
  <c r="D78" i="2"/>
  <c r="AE77" i="2"/>
  <c r="AD77" i="2"/>
  <c r="AD81" i="2" s="1"/>
  <c r="AD85" i="2" s="1"/>
  <c r="AC77" i="2"/>
  <c r="AC81" i="2" s="1"/>
  <c r="AC85" i="2" s="1"/>
  <c r="AB85" i="2" s="1"/>
  <c r="AB77" i="2"/>
  <c r="Y77" i="2"/>
  <c r="V77" i="2"/>
  <c r="S77" i="2"/>
  <c r="P77" i="2"/>
  <c r="O77" i="2"/>
  <c r="N77" i="2"/>
  <c r="J77" i="2"/>
  <c r="G77" i="2"/>
  <c r="D77" i="2"/>
  <c r="AE76" i="2"/>
  <c r="O76" i="2"/>
  <c r="N76" i="2"/>
  <c r="M76" i="2"/>
  <c r="J76" i="2"/>
  <c r="G76" i="2"/>
  <c r="D76" i="2"/>
  <c r="AE75" i="2"/>
  <c r="L75" i="2"/>
  <c r="K75" i="2"/>
  <c r="J75" i="2"/>
  <c r="I75" i="2"/>
  <c r="G75" i="2" s="1"/>
  <c r="H75" i="2"/>
  <c r="F75" i="2"/>
  <c r="E75" i="2"/>
  <c r="D75" i="2" s="1"/>
  <c r="AE74" i="2"/>
  <c r="O74" i="2"/>
  <c r="N74" i="2"/>
  <c r="M74" i="2"/>
  <c r="J74" i="2"/>
  <c r="G74" i="2"/>
  <c r="D74" i="2"/>
  <c r="AE73" i="2"/>
  <c r="O73" i="2"/>
  <c r="N73" i="2"/>
  <c r="M73" i="2"/>
  <c r="J73" i="2"/>
  <c r="G73" i="2"/>
  <c r="D73" i="2"/>
  <c r="AE72" i="2"/>
  <c r="O72" i="2"/>
  <c r="N72" i="2"/>
  <c r="J72" i="2"/>
  <c r="G72" i="2"/>
  <c r="D72" i="2"/>
  <c r="AJ71" i="2"/>
  <c r="AI71" i="2"/>
  <c r="AH71" i="2" s="1"/>
  <c r="AE71" i="2"/>
  <c r="L71" i="2"/>
  <c r="K71" i="2"/>
  <c r="J71" i="2" s="1"/>
  <c r="I71" i="2"/>
  <c r="H71" i="2"/>
  <c r="G71" i="2"/>
  <c r="F71" i="2"/>
  <c r="O71" i="2" s="1"/>
  <c r="E71" i="2"/>
  <c r="D71" i="2" s="1"/>
  <c r="AE70" i="2"/>
  <c r="O70" i="2"/>
  <c r="N70" i="2"/>
  <c r="M70" i="2"/>
  <c r="J70" i="2"/>
  <c r="G70" i="2"/>
  <c r="D70" i="2"/>
  <c r="AH69" i="2"/>
  <c r="AE69" i="2"/>
  <c r="O69" i="2"/>
  <c r="N69" i="2"/>
  <c r="M69" i="2" s="1"/>
  <c r="J69" i="2"/>
  <c r="G69" i="2"/>
  <c r="D69" i="2"/>
  <c r="AE68" i="2"/>
  <c r="AD68" i="2"/>
  <c r="AC68" i="2"/>
  <c r="AB68" i="2"/>
  <c r="Y68" i="2"/>
  <c r="V68" i="2"/>
  <c r="S68" i="2"/>
  <c r="P68" i="2"/>
  <c r="O68" i="2"/>
  <c r="N68" i="2"/>
  <c r="M68" i="2" s="1"/>
  <c r="J68" i="2"/>
  <c r="G68" i="2"/>
  <c r="D68" i="2"/>
  <c r="AE67" i="2"/>
  <c r="L67" i="2"/>
  <c r="J67" i="2" s="1"/>
  <c r="K67" i="2"/>
  <c r="I67" i="2"/>
  <c r="H67" i="2"/>
  <c r="F67" i="2"/>
  <c r="E67" i="2"/>
  <c r="N67" i="2" s="1"/>
  <c r="D67" i="2"/>
  <c r="AE66" i="2"/>
  <c r="O66" i="2"/>
  <c r="N66" i="2"/>
  <c r="M66" i="2" s="1"/>
  <c r="J66" i="2"/>
  <c r="G66" i="2"/>
  <c r="D66" i="2"/>
  <c r="AE65" i="2"/>
  <c r="O65" i="2"/>
  <c r="N65" i="2"/>
  <c r="M65" i="2"/>
  <c r="J65" i="2"/>
  <c r="G65" i="2"/>
  <c r="D65" i="2"/>
  <c r="AE64" i="2"/>
  <c r="O64" i="2"/>
  <c r="N64" i="2"/>
  <c r="M64" i="2"/>
  <c r="J64" i="2"/>
  <c r="G64" i="2"/>
  <c r="D64" i="2"/>
  <c r="AE63" i="2"/>
  <c r="O63" i="2"/>
  <c r="N63" i="2"/>
  <c r="J63" i="2"/>
  <c r="G63" i="2"/>
  <c r="D63" i="2"/>
  <c r="AE62" i="2"/>
  <c r="L62" i="2"/>
  <c r="O62" i="2" s="1"/>
  <c r="K62" i="2"/>
  <c r="I62" i="2"/>
  <c r="H62" i="2"/>
  <c r="G62" i="2"/>
  <c r="F62" i="2"/>
  <c r="E62" i="2"/>
  <c r="D62" i="2"/>
  <c r="AE61" i="2"/>
  <c r="O61" i="2"/>
  <c r="N61" i="2"/>
  <c r="M61" i="2" s="1"/>
  <c r="J61" i="2"/>
  <c r="G61" i="2"/>
  <c r="D61" i="2"/>
  <c r="AE60" i="2"/>
  <c r="O60" i="2"/>
  <c r="N60" i="2"/>
  <c r="M60" i="2" s="1"/>
  <c r="J60" i="2"/>
  <c r="G60" i="2"/>
  <c r="D60" i="2"/>
  <c r="AE59" i="2"/>
  <c r="L59" i="2"/>
  <c r="K59" i="2"/>
  <c r="J59" i="2" s="1"/>
  <c r="I59" i="2"/>
  <c r="H59" i="2"/>
  <c r="F59" i="2"/>
  <c r="E59" i="2"/>
  <c r="D59" i="2"/>
  <c r="AE58" i="2"/>
  <c r="O58" i="2"/>
  <c r="N58" i="2"/>
  <c r="M58" i="2" s="1"/>
  <c r="J58" i="2"/>
  <c r="G58" i="2"/>
  <c r="D58" i="2"/>
  <c r="AE57" i="2"/>
  <c r="O57" i="2"/>
  <c r="O59" i="2" s="1"/>
  <c r="N57" i="2"/>
  <c r="N59" i="2" s="1"/>
  <c r="M59" i="2" s="1"/>
  <c r="M57" i="2"/>
  <c r="J57" i="2"/>
  <c r="G57" i="2"/>
  <c r="D57" i="2"/>
  <c r="AE56" i="2"/>
  <c r="L56" i="2"/>
  <c r="K56" i="2"/>
  <c r="J56" i="2"/>
  <c r="I56" i="2"/>
  <c r="H56" i="2"/>
  <c r="G56" i="2" s="1"/>
  <c r="F56" i="2"/>
  <c r="O56" i="2" s="1"/>
  <c r="E56" i="2"/>
  <c r="D56" i="2" s="1"/>
  <c r="AE55" i="2"/>
  <c r="O55" i="2"/>
  <c r="N55" i="2"/>
  <c r="M55" i="2"/>
  <c r="J55" i="2"/>
  <c r="G55" i="2"/>
  <c r="D55" i="2"/>
  <c r="AE54" i="2"/>
  <c r="O54" i="2"/>
  <c r="N54" i="2"/>
  <c r="M54" i="2"/>
  <c r="J54" i="2"/>
  <c r="G54" i="2"/>
  <c r="D54" i="2"/>
  <c r="AE53" i="2"/>
  <c r="O53" i="2"/>
  <c r="N53" i="2"/>
  <c r="M53" i="2" s="1"/>
  <c r="J53" i="2"/>
  <c r="G53" i="2"/>
  <c r="D53" i="2"/>
  <c r="AE52" i="2"/>
  <c r="O52" i="2"/>
  <c r="N52" i="2"/>
  <c r="J52" i="2"/>
  <c r="G52" i="2"/>
  <c r="D52" i="2"/>
  <c r="AE51" i="2"/>
  <c r="O51" i="2"/>
  <c r="N51" i="2"/>
  <c r="M51" i="2"/>
  <c r="J51" i="2"/>
  <c r="G51" i="2"/>
  <c r="D51" i="2"/>
  <c r="AE50" i="2"/>
  <c r="O50" i="2"/>
  <c r="N50" i="2"/>
  <c r="M50" i="2"/>
  <c r="J50" i="2"/>
  <c r="G50" i="2"/>
  <c r="D50" i="2"/>
  <c r="AE49" i="2"/>
  <c r="O49" i="2"/>
  <c r="N49" i="2"/>
  <c r="M49" i="2" s="1"/>
  <c r="J49" i="2"/>
  <c r="G49" i="2"/>
  <c r="D49" i="2"/>
  <c r="AE48" i="2"/>
  <c r="O48" i="2"/>
  <c r="N48" i="2"/>
  <c r="J48" i="2"/>
  <c r="G48" i="2"/>
  <c r="D48" i="2"/>
  <c r="AJ47" i="2"/>
  <c r="AJ130" i="2" s="1"/>
  <c r="AJ131" i="2" s="1"/>
  <c r="AI47" i="2"/>
  <c r="AH47" i="2" s="1"/>
  <c r="AE47" i="2"/>
  <c r="L47" i="2"/>
  <c r="K47" i="2"/>
  <c r="I47" i="2"/>
  <c r="H47" i="2"/>
  <c r="F47" i="2"/>
  <c r="E47" i="2"/>
  <c r="D47" i="2"/>
  <c r="AE46" i="2"/>
  <c r="O46" i="2"/>
  <c r="N46" i="2"/>
  <c r="M46" i="2" s="1"/>
  <c r="J46" i="2"/>
  <c r="G46" i="2"/>
  <c r="D46" i="2"/>
  <c r="AH45" i="2"/>
  <c r="AE45" i="2"/>
  <c r="O45" i="2"/>
  <c r="N45" i="2"/>
  <c r="M45" i="2"/>
  <c r="J45" i="2"/>
  <c r="G45" i="2"/>
  <c r="D45" i="2"/>
  <c r="AE44" i="2"/>
  <c r="O44" i="2"/>
  <c r="N44" i="2"/>
  <c r="M44" i="2"/>
  <c r="J44" i="2"/>
  <c r="G44" i="2"/>
  <c r="D44" i="2"/>
  <c r="AE43" i="2"/>
  <c r="O43" i="2"/>
  <c r="O47" i="2" s="1"/>
  <c r="N43" i="2"/>
  <c r="M43" i="2" s="1"/>
  <c r="J43" i="2"/>
  <c r="G43" i="2"/>
  <c r="D43" i="2"/>
  <c r="AE42" i="2"/>
  <c r="O42" i="2"/>
  <c r="N42" i="2"/>
  <c r="J42" i="2"/>
  <c r="G42" i="2"/>
  <c r="G47" i="2" s="1"/>
  <c r="D42" i="2"/>
  <c r="AE41" i="2"/>
  <c r="O41" i="2"/>
  <c r="N41" i="2"/>
  <c r="M41" i="2"/>
  <c r="J41" i="2"/>
  <c r="G41" i="2"/>
  <c r="D41" i="2"/>
  <c r="AE40" i="2"/>
  <c r="AA40" i="2"/>
  <c r="Z40" i="2"/>
  <c r="Y40" i="2"/>
  <c r="X40" i="2"/>
  <c r="W40" i="2"/>
  <c r="V40" i="2" s="1"/>
  <c r="U40" i="2"/>
  <c r="T40" i="2"/>
  <c r="S40" i="2" s="1"/>
  <c r="R40" i="2"/>
  <c r="AD40" i="2" s="1"/>
  <c r="Q40" i="2"/>
  <c r="P40" i="2" s="1"/>
  <c r="L40" i="2"/>
  <c r="K40" i="2"/>
  <c r="J40" i="2" s="1"/>
  <c r="I40" i="2"/>
  <c r="H40" i="2"/>
  <c r="G40" i="2" s="1"/>
  <c r="F40" i="2"/>
  <c r="E40" i="2"/>
  <c r="N40" i="2" s="1"/>
  <c r="AE39" i="2"/>
  <c r="O39" i="2"/>
  <c r="N39" i="2"/>
  <c r="J39" i="2"/>
  <c r="G39" i="2"/>
  <c r="D39" i="2"/>
  <c r="AE38" i="2"/>
  <c r="O38" i="2"/>
  <c r="M38" i="2" s="1"/>
  <c r="N38" i="2"/>
  <c r="J38" i="2"/>
  <c r="G38" i="2"/>
  <c r="D38" i="2"/>
  <c r="AE37" i="2"/>
  <c r="AD37" i="2"/>
  <c r="AC37" i="2"/>
  <c r="AB37" i="2"/>
  <c r="Y37" i="2"/>
  <c r="V37" i="2"/>
  <c r="S37" i="2"/>
  <c r="P37" i="2"/>
  <c r="O37" i="2"/>
  <c r="M37" i="2" s="1"/>
  <c r="N37" i="2"/>
  <c r="J37" i="2"/>
  <c r="G37" i="2"/>
  <c r="D37" i="2"/>
  <c r="AE36" i="2"/>
  <c r="AA36" i="2"/>
  <c r="Y36" i="2"/>
  <c r="T36" i="2"/>
  <c r="L36" i="2"/>
  <c r="K36" i="2"/>
  <c r="J36" i="2" s="1"/>
  <c r="AE35" i="2"/>
  <c r="O35" i="2"/>
  <c r="N35" i="2"/>
  <c r="M35" i="2" s="1"/>
  <c r="J35" i="2"/>
  <c r="G35" i="2"/>
  <c r="D35" i="2"/>
  <c r="AE34" i="2"/>
  <c r="AA34" i="2"/>
  <c r="Z34" i="2"/>
  <c r="Z36" i="2" s="1"/>
  <c r="Y34" i="2"/>
  <c r="X34" i="2"/>
  <c r="X36" i="2" s="1"/>
  <c r="W34" i="2"/>
  <c r="W36" i="2" s="1"/>
  <c r="V36" i="2" s="1"/>
  <c r="V34" i="2"/>
  <c r="U34" i="2"/>
  <c r="S34" i="2" s="1"/>
  <c r="T34" i="2"/>
  <c r="R34" i="2"/>
  <c r="R36" i="2" s="1"/>
  <c r="Q34" i="2"/>
  <c r="P34" i="2" s="1"/>
  <c r="L34" i="2"/>
  <c r="K34" i="2"/>
  <c r="J34" i="2"/>
  <c r="I34" i="2"/>
  <c r="G34" i="2" s="1"/>
  <c r="H34" i="2"/>
  <c r="H36" i="2" s="1"/>
  <c r="F34" i="2"/>
  <c r="F36" i="2" s="1"/>
  <c r="E34" i="2"/>
  <c r="D34" i="2" s="1"/>
  <c r="AE33" i="2"/>
  <c r="O33" i="2"/>
  <c r="N33" i="2"/>
  <c r="M33" i="2"/>
  <c r="J33" i="2"/>
  <c r="G33" i="2"/>
  <c r="D33" i="2"/>
  <c r="AE32" i="2"/>
  <c r="O32" i="2"/>
  <c r="N32" i="2"/>
  <c r="M32" i="2"/>
  <c r="J32" i="2"/>
  <c r="G32" i="2"/>
  <c r="D32" i="2"/>
  <c r="AD31" i="2"/>
  <c r="AB31" i="2" s="1"/>
  <c r="AC31" i="2"/>
  <c r="Y31" i="2"/>
  <c r="V31" i="2"/>
  <c r="S31" i="2"/>
  <c r="P31" i="2"/>
  <c r="AE30" i="2"/>
  <c r="AD30" i="2"/>
  <c r="AC30" i="2"/>
  <c r="AB30" i="2"/>
  <c r="Y30" i="2"/>
  <c r="V30" i="2"/>
  <c r="S30" i="2"/>
  <c r="P30" i="2"/>
  <c r="O30" i="2"/>
  <c r="N30" i="2"/>
  <c r="M30" i="2"/>
  <c r="J30" i="2"/>
  <c r="G30" i="2"/>
  <c r="D30" i="2"/>
  <c r="AE29" i="2"/>
  <c r="O29" i="2"/>
  <c r="N29" i="2"/>
  <c r="M29" i="2"/>
  <c r="J29" i="2"/>
  <c r="G29" i="2"/>
  <c r="D29" i="2"/>
  <c r="AE28" i="2"/>
  <c r="O28" i="2"/>
  <c r="N28" i="2"/>
  <c r="M28" i="2" s="1"/>
  <c r="J28" i="2"/>
  <c r="G28" i="2"/>
  <c r="D28" i="2"/>
  <c r="AE27" i="2"/>
  <c r="AD27" i="2"/>
  <c r="AB27" i="2" s="1"/>
  <c r="AC27" i="2"/>
  <c r="Y27" i="2"/>
  <c r="V27" i="2"/>
  <c r="S27" i="2"/>
  <c r="P27" i="2"/>
  <c r="O27" i="2"/>
  <c r="N27" i="2"/>
  <c r="M27" i="2" s="1"/>
  <c r="J27" i="2"/>
  <c r="G27" i="2"/>
  <c r="D27" i="2"/>
  <c r="AE26" i="2"/>
  <c r="AD26" i="2"/>
  <c r="AB26" i="2" s="1"/>
  <c r="AC26" i="2"/>
  <c r="Y26" i="2"/>
  <c r="V26" i="2"/>
  <c r="S26" i="2"/>
  <c r="P26" i="2"/>
  <c r="O26" i="2"/>
  <c r="N26" i="2"/>
  <c r="M26" i="2" s="1"/>
  <c r="J26" i="2"/>
  <c r="G26" i="2"/>
  <c r="D26" i="2"/>
  <c r="AE25" i="2"/>
  <c r="AD25" i="2"/>
  <c r="AA25" i="2"/>
  <c r="Z25" i="2"/>
  <c r="X25" i="2"/>
  <c r="W25" i="2"/>
  <c r="U25" i="2"/>
  <c r="T25" i="2"/>
  <c r="S25" i="2"/>
  <c r="R25" i="2"/>
  <c r="P25" i="2" s="1"/>
  <c r="Q25" i="2"/>
  <c r="L25" i="2"/>
  <c r="K25" i="2"/>
  <c r="J25" i="2"/>
  <c r="I25" i="2"/>
  <c r="H25" i="2"/>
  <c r="G25" i="2"/>
  <c r="F25" i="2"/>
  <c r="D25" i="2" s="1"/>
  <c r="E25" i="2"/>
  <c r="AH24" i="2"/>
  <c r="AE24" i="2"/>
  <c r="AB24" i="2"/>
  <c r="Y24" i="2"/>
  <c r="V24" i="2"/>
  <c r="S24" i="2"/>
  <c r="P24" i="2"/>
  <c r="O24" i="2"/>
  <c r="M24" i="2" s="1"/>
  <c r="N24" i="2"/>
  <c r="J24" i="2"/>
  <c r="G24" i="2"/>
  <c r="D24" i="2"/>
  <c r="AH23" i="2"/>
  <c r="AE23" i="2"/>
  <c r="AB23" i="2"/>
  <c r="Y23" i="2"/>
  <c r="V23" i="2"/>
  <c r="V25" i="2" s="1"/>
  <c r="S23" i="2"/>
  <c r="P23" i="2"/>
  <c r="O23" i="2"/>
  <c r="O25" i="2" s="1"/>
  <c r="N23" i="2"/>
  <c r="M23" i="2" s="1"/>
  <c r="J23" i="2"/>
  <c r="G23" i="2"/>
  <c r="D23" i="2"/>
  <c r="AD22" i="2"/>
  <c r="AC22" i="2"/>
  <c r="AC25" i="2" s="1"/>
  <c r="AB22" i="2"/>
  <c r="AB25" i="2" s="1"/>
  <c r="Y22" i="2"/>
  <c r="Y25" i="2" s="1"/>
  <c r="V22" i="2"/>
  <c r="S22" i="2"/>
  <c r="P22" i="2"/>
  <c r="AH21" i="2"/>
  <c r="AE21" i="2"/>
  <c r="AD21" i="2"/>
  <c r="AB21" i="2" s="1"/>
  <c r="AC21" i="2"/>
  <c r="Y21" i="2"/>
  <c r="V21" i="2"/>
  <c r="S21" i="2"/>
  <c r="P21" i="2"/>
  <c r="O21" i="2"/>
  <c r="N21" i="2"/>
  <c r="M21" i="2" s="1"/>
  <c r="J21" i="2"/>
  <c r="G21" i="2"/>
  <c r="D21" i="2"/>
  <c r="AH20" i="2"/>
  <c r="AE20" i="2"/>
  <c r="AD20" i="2"/>
  <c r="AC20" i="2"/>
  <c r="AB20" i="2"/>
  <c r="Y20" i="2"/>
  <c r="V20" i="2"/>
  <c r="S20" i="2"/>
  <c r="P20" i="2"/>
  <c r="AH19" i="2"/>
  <c r="AE19" i="2"/>
  <c r="AD19" i="2"/>
  <c r="AB19" i="2" s="1"/>
  <c r="AC19" i="2"/>
  <c r="Y19" i="2"/>
  <c r="V19" i="2"/>
  <c r="S19" i="2"/>
  <c r="P19" i="2"/>
  <c r="O19" i="2"/>
  <c r="N19" i="2"/>
  <c r="M19" i="2" s="1"/>
  <c r="J19" i="2"/>
  <c r="G19" i="2"/>
  <c r="D19" i="2"/>
  <c r="AH18" i="2"/>
  <c r="AE18" i="2"/>
  <c r="AD18" i="2"/>
  <c r="AC18" i="2"/>
  <c r="AB18" i="2"/>
  <c r="Y18" i="2"/>
  <c r="V18" i="2"/>
  <c r="S18" i="2"/>
  <c r="P18" i="2"/>
  <c r="O18" i="2"/>
  <c r="L18" i="2"/>
  <c r="L20" i="2" s="1"/>
  <c r="K18" i="2"/>
  <c r="J18" i="2" s="1"/>
  <c r="I18" i="2"/>
  <c r="I20" i="2" s="1"/>
  <c r="H18" i="2"/>
  <c r="H20" i="2" s="1"/>
  <c r="G20" i="2" s="1"/>
  <c r="G18" i="2"/>
  <c r="F18" i="2"/>
  <c r="F20" i="2" s="1"/>
  <c r="E18" i="2"/>
  <c r="N18" i="2" s="1"/>
  <c r="M18" i="2" s="1"/>
  <c r="D18" i="2"/>
  <c r="AH17" i="2"/>
  <c r="AE17" i="2"/>
  <c r="AD17" i="2"/>
  <c r="AB17" i="2" s="1"/>
  <c r="AC17" i="2"/>
  <c r="Y17" i="2"/>
  <c r="V17" i="2"/>
  <c r="S17" i="2"/>
  <c r="P17" i="2"/>
  <c r="O17" i="2"/>
  <c r="N17" i="2"/>
  <c r="M17" i="2" s="1"/>
  <c r="J17" i="2"/>
  <c r="G17" i="2"/>
  <c r="D17" i="2"/>
  <c r="AH16" i="2"/>
  <c r="AE16" i="2"/>
  <c r="AD16" i="2"/>
  <c r="AC16" i="2"/>
  <c r="AB16" i="2"/>
  <c r="Y16" i="2"/>
  <c r="V16" i="2"/>
  <c r="S16" i="2"/>
  <c r="P16" i="2"/>
  <c r="O16" i="2"/>
  <c r="M16" i="2" s="1"/>
  <c r="N16" i="2"/>
  <c r="J16" i="2"/>
  <c r="G16" i="2"/>
  <c r="D16" i="2"/>
  <c r="AH15" i="2"/>
  <c r="AE15" i="2"/>
  <c r="AD15" i="2"/>
  <c r="AC15" i="2"/>
  <c r="AB15" i="2"/>
  <c r="Y15" i="2"/>
  <c r="V15" i="2"/>
  <c r="S15" i="2"/>
  <c r="P15" i="2"/>
  <c r="AH14" i="2"/>
  <c r="AE14" i="2"/>
  <c r="AD14" i="2"/>
  <c r="AC14" i="2"/>
  <c r="AB14" i="2"/>
  <c r="Y14" i="2"/>
  <c r="V14" i="2"/>
  <c r="S14" i="2"/>
  <c r="P14" i="2"/>
  <c r="O14" i="2"/>
  <c r="M14" i="2" s="1"/>
  <c r="N14" i="2"/>
  <c r="J14" i="2"/>
  <c r="G14" i="2"/>
  <c r="D14" i="2"/>
  <c r="AH13" i="2"/>
  <c r="AE13" i="2"/>
  <c r="AD13" i="2"/>
  <c r="AC13" i="2"/>
  <c r="AB13" i="2"/>
  <c r="Y13" i="2"/>
  <c r="V13" i="2"/>
  <c r="S13" i="2"/>
  <c r="P13" i="2"/>
  <c r="L13" i="2"/>
  <c r="J13" i="2" s="1"/>
  <c r="J15" i="2" s="1"/>
  <c r="K13" i="2"/>
  <c r="K15" i="2" s="1"/>
  <c r="I13" i="2"/>
  <c r="I15" i="2" s="1"/>
  <c r="H13" i="2"/>
  <c r="G13" i="2" s="1"/>
  <c r="G15" i="2" s="1"/>
  <c r="F13" i="2"/>
  <c r="O13" i="2" s="1"/>
  <c r="O15" i="2" s="1"/>
  <c r="E13" i="2"/>
  <c r="N13" i="2" s="1"/>
  <c r="D13" i="2"/>
  <c r="AH12" i="2"/>
  <c r="AE12" i="2"/>
  <c r="AD12" i="2"/>
  <c r="AC12" i="2"/>
  <c r="AB12" i="2"/>
  <c r="Y12" i="2"/>
  <c r="V12" i="2"/>
  <c r="S12" i="2"/>
  <c r="P12" i="2"/>
  <c r="O12" i="2"/>
  <c r="M12" i="2" s="1"/>
  <c r="N12" i="2"/>
  <c r="J12" i="2"/>
  <c r="G12" i="2"/>
  <c r="D12" i="2"/>
  <c r="AH11" i="2"/>
  <c r="AE11" i="2"/>
  <c r="AD11" i="2"/>
  <c r="AC11" i="2"/>
  <c r="AB11" i="2"/>
  <c r="Y11" i="2"/>
  <c r="V11" i="2"/>
  <c r="S11" i="2"/>
  <c r="P11" i="2"/>
  <c r="O11" i="2"/>
  <c r="N11" i="2"/>
  <c r="M11" i="2"/>
  <c r="J11" i="2"/>
  <c r="G11" i="2"/>
  <c r="D11" i="2"/>
  <c r="AH10" i="2"/>
  <c r="AE10" i="2"/>
  <c r="AD10" i="2"/>
  <c r="AC10" i="2"/>
  <c r="AB10" i="2" s="1"/>
  <c r="Y10" i="2"/>
  <c r="V10" i="2"/>
  <c r="S10" i="2"/>
  <c r="P10" i="2"/>
  <c r="O10" i="2"/>
  <c r="N10" i="2"/>
  <c r="M10" i="2"/>
  <c r="J10" i="2"/>
  <c r="G10" i="2"/>
  <c r="D10" i="2"/>
  <c r="AE9" i="2"/>
  <c r="AA9" i="2"/>
  <c r="Z9" i="2"/>
  <c r="Y9" i="2"/>
  <c r="X9" i="2"/>
  <c r="W9" i="2"/>
  <c r="V9" i="2"/>
  <c r="U9" i="2"/>
  <c r="T9" i="2"/>
  <c r="T130" i="2" s="1"/>
  <c r="T131" i="2" s="1"/>
  <c r="R9" i="2"/>
  <c r="Q9" i="2"/>
  <c r="L9" i="2"/>
  <c r="K9" i="2"/>
  <c r="J9" i="2"/>
  <c r="I9" i="2"/>
  <c r="H9" i="2"/>
  <c r="G9" i="2" s="1"/>
  <c r="F9" i="2"/>
  <c r="E9" i="2"/>
  <c r="AE8" i="2"/>
  <c r="O8" i="2"/>
  <c r="N8" i="2"/>
  <c r="M8" i="2"/>
  <c r="J8" i="2"/>
  <c r="G8" i="2"/>
  <c r="D8" i="2"/>
  <c r="AE7" i="2"/>
  <c r="AD7" i="2"/>
  <c r="AC7" i="2"/>
  <c r="AB7" i="2"/>
  <c r="Y7" i="2"/>
  <c r="V7" i="2"/>
  <c r="S7" i="2"/>
  <c r="P7" i="2"/>
  <c r="O7" i="2"/>
  <c r="N7" i="2"/>
  <c r="M7" i="2"/>
  <c r="J7" i="2"/>
  <c r="G7" i="2"/>
  <c r="D7" i="2"/>
  <c r="AE6" i="2"/>
  <c r="AD6" i="2"/>
  <c r="AC6" i="2"/>
  <c r="AB6" i="2"/>
  <c r="Y6" i="2"/>
  <c r="V6" i="2"/>
  <c r="S6" i="2"/>
  <c r="P6" i="2"/>
  <c r="O6" i="2"/>
  <c r="N6" i="2"/>
  <c r="M6" i="2"/>
  <c r="J6" i="2"/>
  <c r="G6" i="2"/>
  <c r="D6" i="2"/>
  <c r="A1" i="2"/>
  <c r="AJ1" i="2" s="1"/>
  <c r="B52" i="1"/>
  <c r="AH51" i="1"/>
  <c r="Z51" i="1"/>
  <c r="Z53" i="1" s="1"/>
  <c r="B51" i="1"/>
  <c r="B53" i="1" s="1"/>
  <c r="AJ50" i="1"/>
  <c r="AJ52" i="1" s="1"/>
  <c r="AI50" i="1"/>
  <c r="AI52" i="1" s="1"/>
  <c r="AH50" i="1"/>
  <c r="AH52" i="1" s="1"/>
  <c r="AG50" i="1"/>
  <c r="AG52" i="1" s="1"/>
  <c r="AF50" i="1"/>
  <c r="AF52" i="1" s="1"/>
  <c r="AE50" i="1"/>
  <c r="AE52" i="1" s="1"/>
  <c r="AC50" i="1"/>
  <c r="AC52" i="1" s="1"/>
  <c r="AB50" i="1"/>
  <c r="AB52" i="1" s="1"/>
  <c r="AA50" i="1"/>
  <c r="AA52" i="1" s="1"/>
  <c r="Z50" i="1"/>
  <c r="Z52" i="1" s="1"/>
  <c r="Y50" i="1"/>
  <c r="Y52" i="1" s="1"/>
  <c r="X50" i="1"/>
  <c r="X52" i="1" s="1"/>
  <c r="N50" i="1"/>
  <c r="N52" i="1" s="1"/>
  <c r="M50" i="1"/>
  <c r="M52" i="1" s="1"/>
  <c r="L50" i="1"/>
  <c r="L52" i="1" s="1"/>
  <c r="H50" i="1"/>
  <c r="H52" i="1" s="1"/>
  <c r="G50" i="1"/>
  <c r="G52" i="1" s="1"/>
  <c r="AD49" i="1"/>
  <c r="W49" i="1"/>
  <c r="U49" i="1"/>
  <c r="Q49" i="1"/>
  <c r="V49" i="1" s="1"/>
  <c r="P49" i="1"/>
  <c r="O49" i="1"/>
  <c r="I49" i="1"/>
  <c r="F49" i="1"/>
  <c r="AD48" i="1"/>
  <c r="W48" i="1"/>
  <c r="U48" i="1"/>
  <c r="Q48" i="1"/>
  <c r="P48" i="1"/>
  <c r="I48" i="1"/>
  <c r="F48" i="1"/>
  <c r="AD47" i="1"/>
  <c r="W47" i="1"/>
  <c r="U47" i="1"/>
  <c r="Q47" i="1"/>
  <c r="V47" i="1" s="1"/>
  <c r="P47" i="1"/>
  <c r="O47" i="1"/>
  <c r="I47" i="1"/>
  <c r="F47" i="1"/>
  <c r="AD46" i="1"/>
  <c r="W46" i="1"/>
  <c r="U46" i="1"/>
  <c r="S46" i="1"/>
  <c r="R46" i="1"/>
  <c r="K46" i="1"/>
  <c r="V46" i="1" s="1"/>
  <c r="J46" i="1"/>
  <c r="I46" i="1"/>
  <c r="F46" i="1"/>
  <c r="AD45" i="1"/>
  <c r="W45" i="1"/>
  <c r="V45" i="1"/>
  <c r="S45" i="1"/>
  <c r="S50" i="1" s="1"/>
  <c r="S52" i="1" s="1"/>
  <c r="R45" i="1"/>
  <c r="R50" i="1" s="1"/>
  <c r="R52" i="1" s="1"/>
  <c r="K45" i="1"/>
  <c r="J45" i="1"/>
  <c r="I45" i="1" s="1"/>
  <c r="F45" i="1"/>
  <c r="F50" i="1" s="1"/>
  <c r="F52" i="1" s="1"/>
  <c r="AD44" i="1"/>
  <c r="W44" i="1"/>
  <c r="U44" i="1"/>
  <c r="K44" i="1"/>
  <c r="V44" i="1" s="1"/>
  <c r="J44" i="1"/>
  <c r="I44" i="1"/>
  <c r="F44" i="1"/>
  <c r="AD43" i="1"/>
  <c r="W43" i="1"/>
  <c r="V43" i="1"/>
  <c r="K43" i="1"/>
  <c r="J43" i="1"/>
  <c r="F43" i="1"/>
  <c r="AD42" i="1"/>
  <c r="W42" i="1"/>
  <c r="U42" i="1"/>
  <c r="K42" i="1"/>
  <c r="J42" i="1"/>
  <c r="F42" i="1"/>
  <c r="AD41" i="1"/>
  <c r="AD50" i="1" s="1"/>
  <c r="AD52" i="1" s="1"/>
  <c r="W41" i="1"/>
  <c r="V41" i="1"/>
  <c r="K41" i="1"/>
  <c r="J41" i="1"/>
  <c r="U41" i="1" s="1"/>
  <c r="T41" i="1" s="1"/>
  <c r="F41" i="1"/>
  <c r="AD40" i="1"/>
  <c r="W40" i="1"/>
  <c r="U40" i="1"/>
  <c r="T40" i="1" s="1"/>
  <c r="K40" i="1"/>
  <c r="V40" i="1" s="1"/>
  <c r="J40" i="1"/>
  <c r="I40" i="1"/>
  <c r="F40" i="1"/>
  <c r="AD39" i="1"/>
  <c r="W39" i="1"/>
  <c r="V39" i="1"/>
  <c r="K39" i="1"/>
  <c r="J39" i="1"/>
  <c r="F39" i="1"/>
  <c r="AD38" i="1"/>
  <c r="W38" i="1"/>
  <c r="Q38" i="1"/>
  <c r="P38" i="1"/>
  <c r="P50" i="1" s="1"/>
  <c r="P52" i="1" s="1"/>
  <c r="K38" i="1"/>
  <c r="V38" i="1" s="1"/>
  <c r="J38" i="1"/>
  <c r="F38" i="1"/>
  <c r="AD37" i="1"/>
  <c r="W37" i="1"/>
  <c r="U37" i="1"/>
  <c r="K37" i="1"/>
  <c r="J37" i="1"/>
  <c r="F37" i="1"/>
  <c r="AD36" i="1"/>
  <c r="W36" i="1"/>
  <c r="V36" i="1"/>
  <c r="T36" i="1"/>
  <c r="K36" i="1"/>
  <c r="J36" i="1"/>
  <c r="U36" i="1" s="1"/>
  <c r="F36" i="1"/>
  <c r="AJ35" i="1"/>
  <c r="AJ51" i="1" s="1"/>
  <c r="AJ53" i="1" s="1"/>
  <c r="AI35" i="1"/>
  <c r="AI51" i="1" s="1"/>
  <c r="AI53" i="1" s="1"/>
  <c r="AH35" i="1"/>
  <c r="AG35" i="1"/>
  <c r="AG51" i="1" s="1"/>
  <c r="AF35" i="1"/>
  <c r="AF51" i="1" s="1"/>
  <c r="AF53" i="1" s="1"/>
  <c r="AE35" i="1"/>
  <c r="AE51" i="1" s="1"/>
  <c r="AE53" i="1" s="1"/>
  <c r="AC35" i="1"/>
  <c r="AC51" i="1" s="1"/>
  <c r="AB35" i="1"/>
  <c r="AB51" i="1" s="1"/>
  <c r="AA35" i="1"/>
  <c r="AA51" i="1" s="1"/>
  <c r="AA53" i="1" s="1"/>
  <c r="Z35" i="1"/>
  <c r="Y35" i="1"/>
  <c r="X35" i="1"/>
  <c r="X51" i="1" s="1"/>
  <c r="Q35" i="1"/>
  <c r="Q51" i="1" s="1"/>
  <c r="H35" i="1"/>
  <c r="H51" i="1" s="1"/>
  <c r="H53" i="1" s="1"/>
  <c r="G35" i="1"/>
  <c r="G51" i="1" s="1"/>
  <c r="G53" i="1" s="1"/>
  <c r="AD34" i="1"/>
  <c r="W34" i="1"/>
  <c r="V34" i="1"/>
  <c r="O34" i="1"/>
  <c r="L34" i="1"/>
  <c r="K34" i="1"/>
  <c r="J34" i="1"/>
  <c r="F34" i="1"/>
  <c r="AD33" i="1"/>
  <c r="W33" i="1"/>
  <c r="O33" i="1"/>
  <c r="N33" i="1"/>
  <c r="M33" i="1"/>
  <c r="U33" i="1" s="1"/>
  <c r="K33" i="1"/>
  <c r="J33" i="1"/>
  <c r="F33" i="1"/>
  <c r="AD32" i="1"/>
  <c r="W32" i="1"/>
  <c r="V32" i="1"/>
  <c r="O32" i="1"/>
  <c r="L32" i="1"/>
  <c r="K32" i="1"/>
  <c r="J32" i="1"/>
  <c r="F32" i="1"/>
  <c r="AD31" i="1"/>
  <c r="W31" i="1"/>
  <c r="U31" i="1"/>
  <c r="O31" i="1"/>
  <c r="L31" i="1"/>
  <c r="K31" i="1"/>
  <c r="V31" i="1" s="1"/>
  <c r="J31" i="1"/>
  <c r="I31" i="1"/>
  <c r="F31" i="1"/>
  <c r="AD30" i="1"/>
  <c r="W30" i="1"/>
  <c r="V30" i="1"/>
  <c r="S30" i="1"/>
  <c r="R30" i="1"/>
  <c r="U30" i="1" s="1"/>
  <c r="T30" i="1" s="1"/>
  <c r="O30" i="1"/>
  <c r="N30" i="1"/>
  <c r="M30" i="1"/>
  <c r="L30" i="1"/>
  <c r="K30" i="1"/>
  <c r="J30" i="1"/>
  <c r="I30" i="1" s="1"/>
  <c r="F30" i="1"/>
  <c r="AD29" i="1"/>
  <c r="W29" i="1"/>
  <c r="U29" i="1"/>
  <c r="O29" i="1"/>
  <c r="L29" i="1"/>
  <c r="K29" i="1"/>
  <c r="J29" i="1"/>
  <c r="F29" i="1"/>
  <c r="AD28" i="1"/>
  <c r="W28" i="1"/>
  <c r="V28" i="1"/>
  <c r="O28" i="1"/>
  <c r="L28" i="1"/>
  <c r="K28" i="1"/>
  <c r="J28" i="1"/>
  <c r="F28" i="1"/>
  <c r="AD27" i="1"/>
  <c r="W27" i="1"/>
  <c r="U27" i="1"/>
  <c r="T27" i="1" s="1"/>
  <c r="O27" i="1"/>
  <c r="L27" i="1"/>
  <c r="K27" i="1"/>
  <c r="V27" i="1" s="1"/>
  <c r="J27" i="1"/>
  <c r="I27" i="1"/>
  <c r="F27" i="1"/>
  <c r="AD26" i="1"/>
  <c r="W26" i="1"/>
  <c r="V26" i="1"/>
  <c r="S26" i="1"/>
  <c r="R26" i="1"/>
  <c r="O26" i="1"/>
  <c r="L26" i="1"/>
  <c r="K26" i="1"/>
  <c r="J26" i="1"/>
  <c r="I26" i="1" s="1"/>
  <c r="F26" i="1"/>
  <c r="AD25" i="1"/>
  <c r="W25" i="1"/>
  <c r="Q25" i="1"/>
  <c r="O25" i="1" s="1"/>
  <c r="P25" i="1"/>
  <c r="N25" i="1"/>
  <c r="M25" i="1"/>
  <c r="K25" i="1"/>
  <c r="V25" i="1" s="1"/>
  <c r="J25" i="1"/>
  <c r="I25" i="1"/>
  <c r="F25" i="1"/>
  <c r="AD24" i="1"/>
  <c r="W24" i="1"/>
  <c r="V24" i="1"/>
  <c r="O24" i="1"/>
  <c r="L24" i="1"/>
  <c r="K24" i="1"/>
  <c r="J24" i="1"/>
  <c r="U24" i="1" s="1"/>
  <c r="T24" i="1" s="1"/>
  <c r="I24" i="1"/>
  <c r="F24" i="1"/>
  <c r="AD23" i="1"/>
  <c r="W23" i="1"/>
  <c r="U23" i="1"/>
  <c r="O23" i="1"/>
  <c r="L23" i="1"/>
  <c r="K23" i="1"/>
  <c r="V23" i="1" s="1"/>
  <c r="J23" i="1"/>
  <c r="F23" i="1"/>
  <c r="AD22" i="1"/>
  <c r="W22" i="1"/>
  <c r="O22" i="1"/>
  <c r="L22" i="1"/>
  <c r="K22" i="1"/>
  <c r="V22" i="1" s="1"/>
  <c r="J22" i="1"/>
  <c r="F22" i="1"/>
  <c r="AD21" i="1"/>
  <c r="W21" i="1"/>
  <c r="O21" i="1"/>
  <c r="L21" i="1"/>
  <c r="K21" i="1"/>
  <c r="V21" i="1" s="1"/>
  <c r="J21" i="1"/>
  <c r="U21" i="1" s="1"/>
  <c r="T21" i="1" s="1"/>
  <c r="I21" i="1"/>
  <c r="F21" i="1"/>
  <c r="AD20" i="1"/>
  <c r="W20" i="1"/>
  <c r="V20" i="1"/>
  <c r="O20" i="1"/>
  <c r="L20" i="1"/>
  <c r="K20" i="1"/>
  <c r="J20" i="1"/>
  <c r="U20" i="1" s="1"/>
  <c r="T20" i="1" s="1"/>
  <c r="I20" i="1"/>
  <c r="F20" i="1"/>
  <c r="AD19" i="1"/>
  <c r="W19" i="1"/>
  <c r="U19" i="1"/>
  <c r="O19" i="1"/>
  <c r="L19" i="1"/>
  <c r="K19" i="1"/>
  <c r="J19" i="1"/>
  <c r="F19" i="1"/>
  <c r="AD18" i="1"/>
  <c r="W18" i="1"/>
  <c r="O18" i="1"/>
  <c r="L18" i="1"/>
  <c r="K18" i="1"/>
  <c r="V18" i="1" s="1"/>
  <c r="J18" i="1"/>
  <c r="F18" i="1"/>
  <c r="AD17" i="1"/>
  <c r="W17" i="1"/>
  <c r="O17" i="1"/>
  <c r="L17" i="1"/>
  <c r="K17" i="1"/>
  <c r="V17" i="1" s="1"/>
  <c r="J17" i="1"/>
  <c r="U17" i="1" s="1"/>
  <c r="I17" i="1"/>
  <c r="F17" i="1"/>
  <c r="AD16" i="1"/>
  <c r="W16" i="1"/>
  <c r="V16" i="1"/>
  <c r="S16" i="1"/>
  <c r="S35" i="1" s="1"/>
  <c r="S51" i="1" s="1"/>
  <c r="S53" i="1" s="1"/>
  <c r="R16" i="1"/>
  <c r="O16" i="1"/>
  <c r="L16" i="1"/>
  <c r="K16" i="1"/>
  <c r="J16" i="1"/>
  <c r="I16" i="1" s="1"/>
  <c r="F16" i="1"/>
  <c r="AD15" i="1"/>
  <c r="W15" i="1"/>
  <c r="O15" i="1"/>
  <c r="L15" i="1"/>
  <c r="K15" i="1"/>
  <c r="V15" i="1" s="1"/>
  <c r="J15" i="1"/>
  <c r="U15" i="1" s="1"/>
  <c r="T15" i="1" s="1"/>
  <c r="I15" i="1"/>
  <c r="F15" i="1"/>
  <c r="AD14" i="1"/>
  <c r="W14" i="1"/>
  <c r="V14" i="1"/>
  <c r="O14" i="1"/>
  <c r="N14" i="1"/>
  <c r="L14" i="1" s="1"/>
  <c r="M14" i="1"/>
  <c r="U14" i="1" s="1"/>
  <c r="K14" i="1"/>
  <c r="J14" i="1"/>
  <c r="I14" i="1" s="1"/>
  <c r="F14" i="1"/>
  <c r="AD13" i="1"/>
  <c r="W13" i="1"/>
  <c r="O13" i="1"/>
  <c r="N13" i="1"/>
  <c r="M13" i="1"/>
  <c r="U13" i="1" s="1"/>
  <c r="L13" i="1"/>
  <c r="K13" i="1"/>
  <c r="J13" i="1"/>
  <c r="F13" i="1"/>
  <c r="AD12" i="1"/>
  <c r="W12" i="1"/>
  <c r="Q12" i="1"/>
  <c r="P12" i="1"/>
  <c r="P35" i="1" s="1"/>
  <c r="P51" i="1" s="1"/>
  <c r="P53" i="1" s="1"/>
  <c r="O12" i="1"/>
  <c r="N12" i="1"/>
  <c r="L12" i="1" s="1"/>
  <c r="M12" i="1"/>
  <c r="K12" i="1"/>
  <c r="V12" i="1" s="1"/>
  <c r="J12" i="1"/>
  <c r="F12" i="1"/>
  <c r="AD11" i="1"/>
  <c r="W11" i="1"/>
  <c r="O11" i="1"/>
  <c r="N11" i="1"/>
  <c r="M11" i="1"/>
  <c r="U11" i="1" s="1"/>
  <c r="L11" i="1"/>
  <c r="K11" i="1"/>
  <c r="J11" i="1"/>
  <c r="F11" i="1"/>
  <c r="AD10" i="1"/>
  <c r="W10" i="1"/>
  <c r="O10" i="1"/>
  <c r="L10" i="1"/>
  <c r="K10" i="1"/>
  <c r="V10" i="1" s="1"/>
  <c r="J10" i="1"/>
  <c r="F10" i="1"/>
  <c r="AD9" i="1"/>
  <c r="W9" i="1"/>
  <c r="O9" i="1"/>
  <c r="L9" i="1"/>
  <c r="K9" i="1"/>
  <c r="V9" i="1" s="1"/>
  <c r="J9" i="1"/>
  <c r="U9" i="1" s="1"/>
  <c r="I9" i="1"/>
  <c r="F9" i="1"/>
  <c r="AD8" i="1"/>
  <c r="W8" i="1"/>
  <c r="V8" i="1"/>
  <c r="O8" i="1"/>
  <c r="L8" i="1"/>
  <c r="K8" i="1"/>
  <c r="J8" i="1"/>
  <c r="U8" i="1" s="1"/>
  <c r="T8" i="1" s="1"/>
  <c r="I8" i="1"/>
  <c r="F8" i="1"/>
  <c r="AD7" i="1"/>
  <c r="W7" i="1"/>
  <c r="U7" i="1"/>
  <c r="T7" i="1" s="1"/>
  <c r="O7" i="1"/>
  <c r="N7" i="1"/>
  <c r="V7" i="1" s="1"/>
  <c r="M7" i="1"/>
  <c r="L7" i="1" s="1"/>
  <c r="K7" i="1"/>
  <c r="J7" i="1"/>
  <c r="I7" i="1"/>
  <c r="F7" i="1"/>
  <c r="AD6" i="1"/>
  <c r="W6" i="1"/>
  <c r="O6" i="1"/>
  <c r="N6" i="1"/>
  <c r="N35" i="1" s="1"/>
  <c r="N51" i="1" s="1"/>
  <c r="N53" i="1" s="1"/>
  <c r="M6" i="1"/>
  <c r="L6" i="1" s="1"/>
  <c r="K6" i="1"/>
  <c r="J6" i="1"/>
  <c r="F6" i="1"/>
  <c r="AJ1" i="1"/>
  <c r="D18" i="3" l="1"/>
  <c r="N18" i="3"/>
  <c r="M18" i="3" s="1"/>
  <c r="T48" i="3"/>
  <c r="D10" i="3"/>
  <c r="N10" i="3"/>
  <c r="N11" i="3"/>
  <c r="M11" i="3" s="1"/>
  <c r="O12" i="3"/>
  <c r="G12" i="3"/>
  <c r="N21" i="3"/>
  <c r="M21" i="3" s="1"/>
  <c r="J21" i="3"/>
  <c r="N26" i="3"/>
  <c r="M26" i="3" s="1"/>
  <c r="J26" i="3"/>
  <c r="AD26" i="3"/>
  <c r="M27" i="3"/>
  <c r="N29" i="3"/>
  <c r="M29" i="3" s="1"/>
  <c r="J29" i="3"/>
  <c r="Q56" i="3"/>
  <c r="Y6" i="3"/>
  <c r="AC6" i="3"/>
  <c r="AB6" i="3" s="1"/>
  <c r="G18" i="3"/>
  <c r="D12" i="3"/>
  <c r="N12" i="3"/>
  <c r="M12" i="3" s="1"/>
  <c r="N13" i="3"/>
  <c r="M13" i="3" s="1"/>
  <c r="O14" i="3"/>
  <c r="G14" i="3"/>
  <c r="K31" i="3"/>
  <c r="J19" i="3"/>
  <c r="V19" i="3"/>
  <c r="W31" i="3"/>
  <c r="M20" i="3"/>
  <c r="N22" i="3"/>
  <c r="M22" i="3" s="1"/>
  <c r="G25" i="3"/>
  <c r="D27" i="3"/>
  <c r="AB27" i="3"/>
  <c r="O30" i="3"/>
  <c r="N6" i="3"/>
  <c r="AD6" i="3"/>
  <c r="N7" i="3"/>
  <c r="M7" i="3" s="1"/>
  <c r="D7" i="3"/>
  <c r="O8" i="3"/>
  <c r="G8" i="3"/>
  <c r="D14" i="3"/>
  <c r="N14" i="3"/>
  <c r="M14" i="3" s="1"/>
  <c r="N15" i="3"/>
  <c r="M15" i="3" s="1"/>
  <c r="O16" i="3"/>
  <c r="G16" i="3"/>
  <c r="D23" i="3"/>
  <c r="N23" i="3"/>
  <c r="M23" i="3" s="1"/>
  <c r="N24" i="3"/>
  <c r="M24" i="3" s="1"/>
  <c r="Y26" i="3"/>
  <c r="O44" i="3"/>
  <c r="G6" i="3"/>
  <c r="O6" i="3"/>
  <c r="S6" i="3"/>
  <c r="W48" i="3"/>
  <c r="O18" i="3"/>
  <c r="J7" i="3"/>
  <c r="K18" i="3"/>
  <c r="J18" i="3" s="1"/>
  <c r="D8" i="3"/>
  <c r="N8" i="3"/>
  <c r="N9" i="3"/>
  <c r="M9" i="3" s="1"/>
  <c r="O10" i="3"/>
  <c r="G10" i="3"/>
  <c r="D16" i="3"/>
  <c r="N16" i="3"/>
  <c r="M16" i="3" s="1"/>
  <c r="N17" i="3"/>
  <c r="M17" i="3" s="1"/>
  <c r="D25" i="3"/>
  <c r="N25" i="3"/>
  <c r="M25" i="3" s="1"/>
  <c r="AB26" i="3"/>
  <c r="D28" i="3"/>
  <c r="N28" i="3"/>
  <c r="M28" i="3" s="1"/>
  <c r="M38" i="3"/>
  <c r="D40" i="3"/>
  <c r="O40" i="3"/>
  <c r="J55" i="3"/>
  <c r="AF56" i="3"/>
  <c r="AE48" i="3"/>
  <c r="AE56" i="3" s="1"/>
  <c r="D9" i="3"/>
  <c r="D11" i="3"/>
  <c r="D13" i="3"/>
  <c r="D15" i="3"/>
  <c r="D17" i="3"/>
  <c r="H31" i="3"/>
  <c r="G31" i="3" s="1"/>
  <c r="L31" i="3"/>
  <c r="L48" i="3" s="1"/>
  <c r="L56" i="3" s="1"/>
  <c r="P19" i="3"/>
  <c r="T31" i="3"/>
  <c r="S31" i="3" s="1"/>
  <c r="X31" i="3"/>
  <c r="X48" i="3" s="1"/>
  <c r="X56" i="3" s="1"/>
  <c r="D22" i="3"/>
  <c r="D24" i="3"/>
  <c r="P26" i="3"/>
  <c r="D32" i="3"/>
  <c r="M32" i="3"/>
  <c r="E35" i="3"/>
  <c r="D33" i="3"/>
  <c r="N33" i="3"/>
  <c r="AI35" i="3"/>
  <c r="AH33" i="3"/>
  <c r="N34" i="3"/>
  <c r="M34" i="3" s="1"/>
  <c r="J34" i="3"/>
  <c r="O35" i="3"/>
  <c r="D38" i="3"/>
  <c r="O38" i="3"/>
  <c r="H44" i="3"/>
  <c r="L44" i="3"/>
  <c r="J44" i="3" s="1"/>
  <c r="N43" i="3"/>
  <c r="M43" i="3" s="1"/>
  <c r="J43" i="3"/>
  <c r="N47" i="3"/>
  <c r="M47" i="3" s="1"/>
  <c r="J47" i="3"/>
  <c r="H55" i="3"/>
  <c r="G55" i="3" s="1"/>
  <c r="M50" i="3"/>
  <c r="F54" i="3"/>
  <c r="F55" i="3" s="1"/>
  <c r="O55" i="3" s="1"/>
  <c r="O52" i="3"/>
  <c r="O54" i="3" s="1"/>
  <c r="J54" i="3"/>
  <c r="G53" i="3"/>
  <c r="E31" i="3"/>
  <c r="E48" i="3" s="1"/>
  <c r="I31" i="3"/>
  <c r="I48" i="3" s="1"/>
  <c r="I56" i="3" s="1"/>
  <c r="AC31" i="3"/>
  <c r="AB31" i="3" s="1"/>
  <c r="AC19" i="3"/>
  <c r="P27" i="3"/>
  <c r="AB32" i="3"/>
  <c r="O33" i="3"/>
  <c r="D36" i="3"/>
  <c r="N36" i="3"/>
  <c r="M36" i="3" s="1"/>
  <c r="N41" i="3"/>
  <c r="M41" i="3" s="1"/>
  <c r="J41" i="3"/>
  <c r="D44" i="3"/>
  <c r="N45" i="3"/>
  <c r="M45" i="3" s="1"/>
  <c r="J45" i="3"/>
  <c r="N49" i="3"/>
  <c r="M49" i="3" s="1"/>
  <c r="D50" i="3"/>
  <c r="F31" i="3"/>
  <c r="O31" i="3" s="1"/>
  <c r="N19" i="3"/>
  <c r="M19" i="3" s="1"/>
  <c r="R31" i="3"/>
  <c r="AD31" i="3" s="1"/>
  <c r="Z31" i="3"/>
  <c r="Y31" i="3" s="1"/>
  <c r="AD19" i="3"/>
  <c r="M30" i="3"/>
  <c r="G35" i="3"/>
  <c r="N37" i="3"/>
  <c r="M37" i="3" s="1"/>
  <c r="M39" i="3"/>
  <c r="J39" i="3"/>
  <c r="M40" i="3"/>
  <c r="D42" i="3"/>
  <c r="O42" i="3"/>
  <c r="M42" i="3" s="1"/>
  <c r="D46" i="3"/>
  <c r="O46" i="3"/>
  <c r="M46" i="3" s="1"/>
  <c r="M52" i="3"/>
  <c r="D53" i="3"/>
  <c r="N53" i="3"/>
  <c r="M53" i="3" s="1"/>
  <c r="G54" i="3"/>
  <c r="P30" i="3"/>
  <c r="D49" i="3"/>
  <c r="AE49" i="3"/>
  <c r="AE55" i="3" s="1"/>
  <c r="E54" i="3"/>
  <c r="D54" i="3" s="1"/>
  <c r="AI54" i="3"/>
  <c r="P32" i="3"/>
  <c r="G33" i="3"/>
  <c r="E55" i="3"/>
  <c r="N15" i="2"/>
  <c r="M15" i="2" s="1"/>
  <c r="M13" i="2"/>
  <c r="G36" i="2"/>
  <c r="G130" i="2" s="1"/>
  <c r="S131" i="2"/>
  <c r="T133" i="2"/>
  <c r="O20" i="2"/>
  <c r="M67" i="2"/>
  <c r="H15" i="2"/>
  <c r="L15" i="2"/>
  <c r="K20" i="2"/>
  <c r="J20" i="2" s="1"/>
  <c r="I36" i="2"/>
  <c r="O36" i="2" s="1"/>
  <c r="N56" i="2"/>
  <c r="M56" i="2" s="1"/>
  <c r="AE131" i="2"/>
  <c r="AF133" i="2"/>
  <c r="R130" i="2"/>
  <c r="R131" i="2" s="1"/>
  <c r="E15" i="2"/>
  <c r="N34" i="2"/>
  <c r="AD34" i="2"/>
  <c r="E36" i="2"/>
  <c r="U36" i="2"/>
  <c r="S36" i="2" s="1"/>
  <c r="S130" i="2" s="1"/>
  <c r="J47" i="2"/>
  <c r="N75" i="2"/>
  <c r="N81" i="2"/>
  <c r="AD95" i="2"/>
  <c r="J104" i="2"/>
  <c r="M105" i="2"/>
  <c r="Q130" i="2"/>
  <c r="Q131" i="2" s="1"/>
  <c r="AC9" i="2"/>
  <c r="AH130" i="2"/>
  <c r="AB95" i="2"/>
  <c r="D101" i="2"/>
  <c r="N101" i="2"/>
  <c r="M101" i="2" s="1"/>
  <c r="N9" i="2"/>
  <c r="Z130" i="2"/>
  <c r="Z131" i="2" s="1"/>
  <c r="O9" i="2"/>
  <c r="S9" i="2"/>
  <c r="AA130" i="2"/>
  <c r="AA131" i="2" s="1"/>
  <c r="AA133" i="2" s="1"/>
  <c r="F15" i="2"/>
  <c r="F130" i="2" s="1"/>
  <c r="F131" i="2" s="1"/>
  <c r="E20" i="2"/>
  <c r="E130" i="2" s="1"/>
  <c r="O34" i="2"/>
  <c r="Q36" i="2"/>
  <c r="AC40" i="2"/>
  <c r="AB40" i="2" s="1"/>
  <c r="N47" i="2"/>
  <c r="M47" i="2" s="1"/>
  <c r="N62" i="2"/>
  <c r="M62" i="2" s="1"/>
  <c r="O67" i="2"/>
  <c r="N71" i="2"/>
  <c r="M71" i="2" s="1"/>
  <c r="O75" i="2"/>
  <c r="K85" i="2"/>
  <c r="J85" i="2" s="1"/>
  <c r="J81" i="2"/>
  <c r="H85" i="2"/>
  <c r="G85" i="2" s="1"/>
  <c r="G89" i="2"/>
  <c r="H91" i="2"/>
  <c r="G91" i="2" s="1"/>
  <c r="L132" i="2"/>
  <c r="J108" i="2"/>
  <c r="J132" i="2" s="1"/>
  <c r="M114" i="2"/>
  <c r="O117" i="2"/>
  <c r="O132" i="2" s="1"/>
  <c r="G117" i="2"/>
  <c r="U130" i="2"/>
  <c r="U131" i="2" s="1"/>
  <c r="U133" i="2" s="1"/>
  <c r="N25" i="2"/>
  <c r="M25" i="2" s="1"/>
  <c r="AC34" i="2"/>
  <c r="AB34" i="2" s="1"/>
  <c r="AD9" i="2"/>
  <c r="O130" i="2"/>
  <c r="AE130" i="2"/>
  <c r="D9" i="2"/>
  <c r="H130" i="2"/>
  <c r="H131" i="2" s="1"/>
  <c r="L130" i="2"/>
  <c r="L131" i="2" s="1"/>
  <c r="L133" i="2" s="1"/>
  <c r="P9" i="2"/>
  <c r="X130" i="2"/>
  <c r="X131" i="2" s="1"/>
  <c r="X133" i="2" s="1"/>
  <c r="M39" i="2"/>
  <c r="D40" i="2"/>
  <c r="O40" i="2"/>
  <c r="M40" i="2" s="1"/>
  <c r="M48" i="2"/>
  <c r="M52" i="2"/>
  <c r="G59" i="2"/>
  <c r="J62" i="2"/>
  <c r="M63" i="2"/>
  <c r="G67" i="2"/>
  <c r="M72" i="2"/>
  <c r="M78" i="2"/>
  <c r="W85" i="2"/>
  <c r="V85" i="2" s="1"/>
  <c r="V130" i="2" s="1"/>
  <c r="V81" i="2"/>
  <c r="AB81" i="2"/>
  <c r="M42" i="2"/>
  <c r="M77" i="2"/>
  <c r="Y81" i="2"/>
  <c r="N89" i="2"/>
  <c r="J91" i="2"/>
  <c r="D99" i="2"/>
  <c r="O99" i="2"/>
  <c r="M99" i="2" s="1"/>
  <c r="G108" i="2"/>
  <c r="G132" i="2" s="1"/>
  <c r="H132" i="2"/>
  <c r="N108" i="2"/>
  <c r="D117" i="2"/>
  <c r="N117" i="2"/>
  <c r="M117" i="2" s="1"/>
  <c r="G123" i="2"/>
  <c r="AG133" i="2"/>
  <c r="AI130" i="2"/>
  <c r="AI131" i="2" s="1"/>
  <c r="F85" i="2"/>
  <c r="D85" i="2" s="1"/>
  <c r="Y85" i="2"/>
  <c r="Y130" i="2" s="1"/>
  <c r="O91" i="2"/>
  <c r="G101" i="2"/>
  <c r="N104" i="2"/>
  <c r="M104" i="2" s="1"/>
  <c r="I132" i="2"/>
  <c r="N123" i="2"/>
  <c r="M123" i="2" s="1"/>
  <c r="AJ132" i="2"/>
  <c r="AJ133" i="2" s="1"/>
  <c r="E91" i="2"/>
  <c r="D95" i="2"/>
  <c r="P95" i="2"/>
  <c r="G99" i="2"/>
  <c r="D104" i="2"/>
  <c r="D114" i="2"/>
  <c r="D120" i="2"/>
  <c r="J89" i="2"/>
  <c r="F91" i="2"/>
  <c r="D126" i="2"/>
  <c r="R35" i="1"/>
  <c r="R51" i="1" s="1"/>
  <c r="R53" i="1" s="1"/>
  <c r="U16" i="1"/>
  <c r="T16" i="1" s="1"/>
  <c r="Q53" i="1"/>
  <c r="U38" i="1"/>
  <c r="T38" i="1" s="1"/>
  <c r="I38" i="1"/>
  <c r="I42" i="1"/>
  <c r="V42" i="1"/>
  <c r="AD35" i="1"/>
  <c r="AD51" i="1" s="1"/>
  <c r="AD53" i="1" s="1"/>
  <c r="T14" i="1"/>
  <c r="T42" i="1"/>
  <c r="U43" i="1"/>
  <c r="T43" i="1" s="1"/>
  <c r="I43" i="1"/>
  <c r="O48" i="1"/>
  <c r="V48" i="1"/>
  <c r="T48" i="1" s="1"/>
  <c r="J35" i="1"/>
  <c r="J51" i="1" s="1"/>
  <c r="J53" i="1" s="1"/>
  <c r="I6" i="1"/>
  <c r="U10" i="1"/>
  <c r="T10" i="1" s="1"/>
  <c r="I10" i="1"/>
  <c r="U18" i="1"/>
  <c r="T18" i="1" s="1"/>
  <c r="I18" i="1"/>
  <c r="T19" i="1"/>
  <c r="U26" i="1"/>
  <c r="T26" i="1" s="1"/>
  <c r="T29" i="1"/>
  <c r="X53" i="1"/>
  <c r="AB53" i="1"/>
  <c r="AG53" i="1"/>
  <c r="T44" i="1"/>
  <c r="T49" i="1"/>
  <c r="AH53" i="1"/>
  <c r="U34" i="1"/>
  <c r="T34" i="1" s="1"/>
  <c r="I34" i="1"/>
  <c r="T37" i="1"/>
  <c r="J50" i="1"/>
  <c r="J52" i="1" s="1"/>
  <c r="F35" i="1"/>
  <c r="F51" i="1" s="1"/>
  <c r="F53" i="1" s="1"/>
  <c r="T13" i="1"/>
  <c r="U28" i="1"/>
  <c r="T28" i="1" s="1"/>
  <c r="I28" i="1"/>
  <c r="I33" i="1"/>
  <c r="V33" i="1"/>
  <c r="T33" i="1" s="1"/>
  <c r="W50" i="1"/>
  <c r="W52" i="1" s="1"/>
  <c r="O35" i="1"/>
  <c r="O51" i="1" s="1"/>
  <c r="K35" i="1"/>
  <c r="K51" i="1" s="1"/>
  <c r="V6" i="1"/>
  <c r="V35" i="1" s="1"/>
  <c r="V51" i="1" s="1"/>
  <c r="T9" i="1"/>
  <c r="I11" i="1"/>
  <c r="V11" i="1"/>
  <c r="T11" i="1" s="1"/>
  <c r="U12" i="1"/>
  <c r="T12" i="1" s="1"/>
  <c r="I12" i="1"/>
  <c r="I13" i="1"/>
  <c r="V13" i="1"/>
  <c r="T17" i="1"/>
  <c r="I19" i="1"/>
  <c r="V19" i="1"/>
  <c r="U22" i="1"/>
  <c r="T22" i="1" s="1"/>
  <c r="I22" i="1"/>
  <c r="I23" i="1"/>
  <c r="T23" i="1"/>
  <c r="U25" i="1"/>
  <c r="T25" i="1" s="1"/>
  <c r="L25" i="1"/>
  <c r="L35" i="1" s="1"/>
  <c r="L51" i="1" s="1"/>
  <c r="L53" i="1" s="1"/>
  <c r="I29" i="1"/>
  <c r="V29" i="1"/>
  <c r="T31" i="1"/>
  <c r="U32" i="1"/>
  <c r="T32" i="1" s="1"/>
  <c r="I32" i="1"/>
  <c r="M35" i="1"/>
  <c r="M51" i="1" s="1"/>
  <c r="M53" i="1" s="1"/>
  <c r="W35" i="1"/>
  <c r="W51" i="1" s="1"/>
  <c r="Y51" i="1"/>
  <c r="Y53" i="1" s="1"/>
  <c r="AC53" i="1"/>
  <c r="I37" i="1"/>
  <c r="K50" i="1"/>
  <c r="K52" i="1" s="1"/>
  <c r="V37" i="1"/>
  <c r="V50" i="1" s="1"/>
  <c r="V52" i="1" s="1"/>
  <c r="O38" i="1"/>
  <c r="O50" i="1" s="1"/>
  <c r="O52" i="1" s="1"/>
  <c r="Q50" i="1"/>
  <c r="Q52" i="1" s="1"/>
  <c r="U39" i="1"/>
  <c r="T39" i="1" s="1"/>
  <c r="I39" i="1"/>
  <c r="T46" i="1"/>
  <c r="T47" i="1"/>
  <c r="U6" i="1"/>
  <c r="U45" i="1"/>
  <c r="T45" i="1" s="1"/>
  <c r="U50" i="1"/>
  <c r="U52" i="1" s="1"/>
  <c r="L33" i="1"/>
  <c r="I36" i="1"/>
  <c r="I41" i="1"/>
  <c r="E56" i="3" l="1"/>
  <c r="N55" i="3"/>
  <c r="M55" i="3" s="1"/>
  <c r="D55" i="3"/>
  <c r="P31" i="3"/>
  <c r="V48" i="3"/>
  <c r="V56" i="3" s="1"/>
  <c r="W56" i="3"/>
  <c r="R48" i="3"/>
  <c r="V31" i="3"/>
  <c r="T56" i="3"/>
  <c r="S48" i="3"/>
  <c r="S56" i="3" s="1"/>
  <c r="AH35" i="3"/>
  <c r="AI48" i="3"/>
  <c r="M10" i="3"/>
  <c r="G44" i="3"/>
  <c r="N44" i="3"/>
  <c r="M44" i="3" s="1"/>
  <c r="M33" i="3"/>
  <c r="N31" i="3"/>
  <c r="M31" i="3" s="1"/>
  <c r="D31" i="3"/>
  <c r="M6" i="3"/>
  <c r="H48" i="3"/>
  <c r="N48" i="3" s="1"/>
  <c r="AI55" i="3"/>
  <c r="AH55" i="3" s="1"/>
  <c r="AH54" i="3"/>
  <c r="N54" i="3"/>
  <c r="M54" i="3" s="1"/>
  <c r="AB19" i="3"/>
  <c r="M8" i="3"/>
  <c r="K48" i="3"/>
  <c r="Z48" i="3"/>
  <c r="F48" i="3"/>
  <c r="D48" i="3" s="1"/>
  <c r="J31" i="3"/>
  <c r="D35" i="3"/>
  <c r="N35" i="3"/>
  <c r="M35" i="3" s="1"/>
  <c r="H133" i="2"/>
  <c r="E131" i="2"/>
  <c r="D130" i="2"/>
  <c r="F133" i="2"/>
  <c r="D91" i="2"/>
  <c r="AC36" i="2"/>
  <c r="P36" i="2"/>
  <c r="K130" i="2"/>
  <c r="K131" i="2" s="1"/>
  <c r="Z133" i="2"/>
  <c r="Y133" i="2" s="1"/>
  <c r="Y131" i="2"/>
  <c r="M132" i="2"/>
  <c r="N85" i="2"/>
  <c r="M85" i="2" s="1"/>
  <c r="M81" i="2"/>
  <c r="AD36" i="2"/>
  <c r="AD130" i="2" s="1"/>
  <c r="I130" i="2"/>
  <c r="I131" i="2" s="1"/>
  <c r="I133" i="2" s="1"/>
  <c r="P131" i="2"/>
  <c r="Q133" i="2"/>
  <c r="AC131" i="2"/>
  <c r="R133" i="2"/>
  <c r="AD133" i="2" s="1"/>
  <c r="AD131" i="2"/>
  <c r="N91" i="2"/>
  <c r="M91" i="2" s="1"/>
  <c r="M89" i="2"/>
  <c r="W130" i="2"/>
  <c r="W131" i="2" s="1"/>
  <c r="M9" i="2"/>
  <c r="J130" i="2"/>
  <c r="M75" i="2"/>
  <c r="N36" i="2"/>
  <c r="M36" i="2" s="1"/>
  <c r="D36" i="2"/>
  <c r="M34" i="2"/>
  <c r="AE133" i="2"/>
  <c r="AH131" i="2"/>
  <c r="AI133" i="2"/>
  <c r="AH133" i="2" s="1"/>
  <c r="M108" i="2"/>
  <c r="N132" i="2"/>
  <c r="N20" i="2"/>
  <c r="D20" i="2"/>
  <c r="AB9" i="2"/>
  <c r="D15" i="2"/>
  <c r="S133" i="2"/>
  <c r="W53" i="1"/>
  <c r="K53" i="1"/>
  <c r="T50" i="1"/>
  <c r="T52" i="1" s="1"/>
  <c r="V53" i="1"/>
  <c r="T6" i="1"/>
  <c r="T35" i="1" s="1"/>
  <c r="T51" i="1" s="1"/>
  <c r="U35" i="1"/>
  <c r="U51" i="1" s="1"/>
  <c r="U53" i="1" s="1"/>
  <c r="I50" i="1"/>
  <c r="I52" i="1" s="1"/>
  <c r="O53" i="1"/>
  <c r="I35" i="1"/>
  <c r="I51" i="1" s="1"/>
  <c r="D56" i="3" l="1"/>
  <c r="N56" i="3"/>
  <c r="Z56" i="3"/>
  <c r="Y48" i="3"/>
  <c r="Y56" i="3" s="1"/>
  <c r="R56" i="3"/>
  <c r="AD48" i="3"/>
  <c r="AD56" i="3" s="1"/>
  <c r="P48" i="3"/>
  <c r="J48" i="3"/>
  <c r="J56" i="3" s="1"/>
  <c r="K56" i="3"/>
  <c r="AC48" i="3"/>
  <c r="AI56" i="3"/>
  <c r="AH48" i="3"/>
  <c r="AH56" i="3" s="1"/>
  <c r="F56" i="3"/>
  <c r="O48" i="3"/>
  <c r="O56" i="3" s="1"/>
  <c r="H56" i="3"/>
  <c r="G48" i="3"/>
  <c r="G56" i="3" s="1"/>
  <c r="O133" i="2"/>
  <c r="M130" i="2"/>
  <c r="AB131" i="2"/>
  <c r="AB36" i="2"/>
  <c r="D131" i="2"/>
  <c r="E133" i="2"/>
  <c r="N131" i="2"/>
  <c r="P130" i="2"/>
  <c r="M20" i="2"/>
  <c r="N130" i="2"/>
  <c r="V131" i="2"/>
  <c r="W133" i="2"/>
  <c r="V133" i="2" s="1"/>
  <c r="P133" i="2"/>
  <c r="G133" i="2"/>
  <c r="AB130" i="2"/>
  <c r="J131" i="2"/>
  <c r="K133" i="2"/>
  <c r="J133" i="2" s="1"/>
  <c r="O131" i="2"/>
  <c r="AC130" i="2"/>
  <c r="G131" i="2"/>
  <c r="I53" i="1"/>
  <c r="T53" i="1"/>
  <c r="M48" i="3" l="1"/>
  <c r="M56" i="3" s="1"/>
  <c r="P56" i="3"/>
  <c r="AC56" i="3"/>
  <c r="AB48" i="3"/>
  <c r="AB56" i="3" s="1"/>
  <c r="N133" i="2"/>
  <c r="M133" i="2" s="1"/>
  <c r="D133" i="2"/>
  <c r="AC133" i="2"/>
  <c r="AB133" i="2" s="1"/>
  <c r="M131" i="2"/>
</calcChain>
</file>

<file path=xl/sharedStrings.xml><?xml version="1.0" encoding="utf-8"?>
<sst xmlns="http://schemas.openxmlformats.org/spreadsheetml/2006/main" count="623" uniqueCount="377">
  <si>
    <t>令和６年度学校一覧　高等学校</t>
    <rPh sb="5" eb="7">
      <t>ガッコウ</t>
    </rPh>
    <rPh sb="7" eb="9">
      <t>イチラン</t>
    </rPh>
    <phoneticPr fontId="4"/>
  </si>
  <si>
    <r>
      <rPr>
        <sz val="9"/>
        <rFont val="ＭＳ Ｐゴシック"/>
        <family val="3"/>
        <charset val="128"/>
      </rPr>
      <t>設置者</t>
    </r>
    <rPh sb="0" eb="3">
      <t>セッチシャ</t>
    </rPh>
    <phoneticPr fontId="4"/>
  </si>
  <si>
    <r>
      <rPr>
        <sz val="9"/>
        <rFont val="ＭＳ Ｐゴシック"/>
        <family val="3"/>
        <charset val="128"/>
      </rPr>
      <t>学校名</t>
    </r>
    <rPh sb="0" eb="2">
      <t>ガッコウ</t>
    </rPh>
    <rPh sb="2" eb="3">
      <t>メイ</t>
    </rPh>
    <phoneticPr fontId="4"/>
  </si>
  <si>
    <r>
      <rPr>
        <sz val="9"/>
        <rFont val="ＭＳ Ｐゴシック"/>
        <family val="3"/>
        <charset val="128"/>
      </rPr>
      <t>郵便番号</t>
    </r>
    <rPh sb="0" eb="4">
      <t>ユウビンバンゴウ</t>
    </rPh>
    <phoneticPr fontId="4"/>
  </si>
  <si>
    <r>
      <rPr>
        <sz val="9"/>
        <rFont val="ＭＳ Ｐゴシック"/>
        <family val="3"/>
        <charset val="128"/>
      </rPr>
      <t>所在地</t>
    </r>
    <rPh sb="0" eb="3">
      <t>ショザイチ</t>
    </rPh>
    <phoneticPr fontId="4"/>
  </si>
  <si>
    <r>
      <rPr>
        <sz val="9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4"/>
  </si>
  <si>
    <r>
      <rPr>
        <sz val="9"/>
        <rFont val="ＭＳ Ｐゴシック"/>
        <family val="3"/>
        <charset val="128"/>
      </rPr>
      <t>学級数</t>
    </r>
    <phoneticPr fontId="4"/>
  </si>
  <si>
    <r>
      <rPr>
        <sz val="9"/>
        <rFont val="ＭＳ Ｐゴシック"/>
        <family val="3"/>
        <charset val="128"/>
      </rPr>
      <t>生</t>
    </r>
    <rPh sb="0" eb="1">
      <t>セイト</t>
    </rPh>
    <phoneticPr fontId="4"/>
  </si>
  <si>
    <r>
      <rPr>
        <sz val="9"/>
        <rFont val="ＭＳ Ｐゴシック"/>
        <family val="3"/>
        <charset val="128"/>
      </rPr>
      <t>徒　　　　　　　　　　　　数</t>
    </r>
    <rPh sb="0" eb="14">
      <t>セイトスウ</t>
    </rPh>
    <phoneticPr fontId="4"/>
  </si>
  <si>
    <r>
      <rPr>
        <sz val="9"/>
        <rFont val="ＭＳ Ｐゴシック"/>
        <family val="3"/>
        <charset val="128"/>
      </rPr>
      <t>本務教員数</t>
    </r>
    <rPh sb="0" eb="2">
      <t>ホンム</t>
    </rPh>
    <rPh sb="2" eb="5">
      <t>キョウインスウ</t>
    </rPh>
    <phoneticPr fontId="4"/>
  </si>
  <si>
    <r>
      <rPr>
        <sz val="9"/>
        <rFont val="ＭＳ Ｐゴシック"/>
        <family val="3"/>
        <charset val="128"/>
      </rPr>
      <t>本務職員数</t>
    </r>
    <rPh sb="0" eb="2">
      <t>ホンム</t>
    </rPh>
    <rPh sb="2" eb="5">
      <t>ショクインスウ</t>
    </rPh>
    <phoneticPr fontId="4"/>
  </si>
  <si>
    <r>
      <rPr>
        <sz val="9"/>
        <rFont val="ＭＳ Ｐゴシック"/>
        <family val="3"/>
        <charset val="128"/>
      </rPr>
      <t>計</t>
    </r>
    <rPh sb="0" eb="1">
      <t>ケイ</t>
    </rPh>
    <phoneticPr fontId="4"/>
  </si>
  <si>
    <r>
      <rPr>
        <sz val="9"/>
        <rFont val="ＭＳ Ｐゴシック"/>
        <family val="3"/>
        <charset val="128"/>
      </rPr>
      <t>全日制</t>
    </r>
    <rPh sb="0" eb="3">
      <t>ゼンニチセイ</t>
    </rPh>
    <phoneticPr fontId="4"/>
  </si>
  <si>
    <r>
      <rPr>
        <sz val="9"/>
        <rFont val="ＭＳ Ｐゴシック"/>
        <family val="3"/>
        <charset val="128"/>
      </rPr>
      <t>定時制</t>
    </r>
    <rPh sb="0" eb="3">
      <t>テイジセイ</t>
    </rPh>
    <phoneticPr fontId="4"/>
  </si>
  <si>
    <r>
      <rPr>
        <sz val="9"/>
        <rFont val="ＭＳ Ｐゴシック"/>
        <family val="3"/>
        <charset val="128"/>
      </rPr>
      <t>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本</t>
    </r>
    <rPh sb="2" eb="3">
      <t>ホン</t>
    </rPh>
    <phoneticPr fontId="4"/>
  </si>
  <si>
    <r>
      <rPr>
        <sz val="9"/>
        <rFont val="ＭＳ Ｐゴシック"/>
        <family val="3"/>
        <charset val="128"/>
      </rPr>
      <t>科</t>
    </r>
    <rPh sb="0" eb="1">
      <t>ホンカ</t>
    </rPh>
    <phoneticPr fontId="4"/>
  </si>
  <si>
    <r>
      <rPr>
        <sz val="9"/>
        <rFont val="ＭＳ Ｐゴシック"/>
        <family val="3"/>
        <charset val="128"/>
      </rPr>
      <t>専攻科</t>
    </r>
    <rPh sb="0" eb="3">
      <t>センコウカ</t>
    </rPh>
    <phoneticPr fontId="4"/>
  </si>
  <si>
    <r>
      <rPr>
        <sz val="9"/>
        <rFont val="ＭＳ Ｐゴシック"/>
        <family val="3"/>
        <charset val="128"/>
      </rPr>
      <t>合　計</t>
    </r>
    <rPh sb="0" eb="1">
      <t>ゴウ</t>
    </rPh>
    <rPh sb="2" eb="3">
      <t>ケイ</t>
    </rPh>
    <phoneticPr fontId="4"/>
  </si>
  <si>
    <r>
      <rPr>
        <sz val="9"/>
        <rFont val="ＭＳ Ｐゴシック"/>
        <family val="3"/>
        <charset val="128"/>
      </rPr>
      <t>通信制</t>
    </r>
    <rPh sb="0" eb="2">
      <t>ツウシン</t>
    </rPh>
    <rPh sb="2" eb="3">
      <t>セイ</t>
    </rPh>
    <phoneticPr fontId="4"/>
  </si>
  <si>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</si>
  <si>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男</t>
    </r>
  </si>
  <si>
    <r>
      <rPr>
        <sz val="9"/>
        <rFont val="ＭＳ Ｐゴシック"/>
        <family val="3"/>
        <charset val="128"/>
      </rPr>
      <t>女</t>
    </r>
  </si>
  <si>
    <r>
      <rPr>
        <sz val="9"/>
        <rFont val="ＭＳ Ｐゴシック"/>
        <family val="3"/>
        <charset val="128"/>
      </rPr>
      <t>県</t>
    </r>
    <rPh sb="0" eb="1">
      <t>ケン</t>
    </rPh>
    <phoneticPr fontId="4"/>
  </si>
  <si>
    <r>
      <rPr>
        <sz val="9"/>
        <rFont val="ＭＳ Ｐゴシック"/>
        <family val="3"/>
        <charset val="128"/>
      </rPr>
      <t>小豆島中央高等学校</t>
    </r>
    <rPh sb="0" eb="3">
      <t>ショウドシマ</t>
    </rPh>
    <rPh sb="3" eb="5">
      <t>チュウオウ</t>
    </rPh>
    <rPh sb="5" eb="7">
      <t>コウトウ</t>
    </rPh>
    <rPh sb="7" eb="9">
      <t>ガッコウ</t>
    </rPh>
    <phoneticPr fontId="8"/>
  </si>
  <si>
    <t>761-4302</t>
  </si>
  <si>
    <r>
      <rPr>
        <sz val="9"/>
        <rFont val="ＭＳ Ｐゴシック"/>
        <family val="3"/>
        <charset val="128"/>
      </rPr>
      <t>小豆郡小豆島町蒲生甲</t>
    </r>
    <r>
      <rPr>
        <sz val="9"/>
        <rFont val="Arial"/>
        <family val="2"/>
      </rPr>
      <t>1001</t>
    </r>
    <phoneticPr fontId="8"/>
  </si>
  <si>
    <t>0879-61-9100</t>
  </si>
  <si>
    <r>
      <rPr>
        <sz val="9"/>
        <rFont val="ＭＳ Ｐゴシック"/>
        <family val="3"/>
        <charset val="128"/>
      </rPr>
      <t>三本松高等学校</t>
    </r>
    <rPh sb="3" eb="7">
      <t>コ</t>
    </rPh>
    <phoneticPr fontId="4"/>
  </si>
  <si>
    <t>769-2601</t>
    <phoneticPr fontId="4"/>
  </si>
  <si>
    <r>
      <rPr>
        <sz val="9"/>
        <rFont val="ＭＳ Ｐゴシック"/>
        <family val="3"/>
        <charset val="128"/>
      </rPr>
      <t>東かがわ市三本松</t>
    </r>
    <r>
      <rPr>
        <sz val="9"/>
        <rFont val="Arial"/>
        <family val="2"/>
      </rPr>
      <t>1500-1</t>
    </r>
    <rPh sb="0" eb="1">
      <t>ヒガシ</t>
    </rPh>
    <rPh sb="4" eb="5">
      <t>シ</t>
    </rPh>
    <rPh sb="5" eb="8">
      <t>サンボンマツ</t>
    </rPh>
    <phoneticPr fontId="4"/>
  </si>
  <si>
    <t>0879-25-4147</t>
    <phoneticPr fontId="8"/>
  </si>
  <si>
    <r>
      <rPr>
        <sz val="9"/>
        <rFont val="ＭＳ Ｐゴシック"/>
        <family val="3"/>
        <charset val="128"/>
      </rPr>
      <t>石田高等学校</t>
    </r>
    <rPh sb="0" eb="2">
      <t>イシダ</t>
    </rPh>
    <rPh sb="2" eb="6">
      <t>コ</t>
    </rPh>
    <phoneticPr fontId="4"/>
  </si>
  <si>
    <t>769-2321</t>
    <phoneticPr fontId="4"/>
  </si>
  <si>
    <r>
      <rPr>
        <sz val="9"/>
        <rFont val="ＭＳ Ｐゴシック"/>
        <family val="3"/>
        <charset val="128"/>
      </rPr>
      <t>さぬき市寒川町石田東甲</t>
    </r>
    <r>
      <rPr>
        <sz val="9"/>
        <rFont val="Arial"/>
        <family val="2"/>
      </rPr>
      <t>1065</t>
    </r>
    <rPh sb="3" eb="4">
      <t>シ</t>
    </rPh>
    <phoneticPr fontId="4"/>
  </si>
  <si>
    <t>0879-43-2530</t>
    <phoneticPr fontId="8"/>
  </si>
  <si>
    <r>
      <rPr>
        <sz val="9"/>
        <rFont val="ＭＳ Ｐゴシック"/>
        <family val="3"/>
        <charset val="128"/>
      </rPr>
      <t>志度高等学校</t>
    </r>
    <rPh sb="2" eb="6">
      <t>コ</t>
    </rPh>
    <phoneticPr fontId="4"/>
  </si>
  <si>
    <t>769-2101</t>
    <phoneticPr fontId="4"/>
  </si>
  <si>
    <r>
      <rPr>
        <sz val="9"/>
        <rFont val="ＭＳ Ｐゴシック"/>
        <family val="3"/>
        <charset val="128"/>
      </rPr>
      <t>さぬき市志度</t>
    </r>
    <r>
      <rPr>
        <sz val="9"/>
        <rFont val="Arial"/>
        <family val="2"/>
      </rPr>
      <t>366-5</t>
    </r>
    <rPh sb="3" eb="4">
      <t>シ</t>
    </rPh>
    <rPh sb="4" eb="6">
      <t>７６９ー２１０１</t>
    </rPh>
    <phoneticPr fontId="4"/>
  </si>
  <si>
    <t>087-894-1101</t>
    <phoneticPr fontId="8"/>
  </si>
  <si>
    <r>
      <rPr>
        <sz val="9"/>
        <rFont val="ＭＳ Ｐゴシック"/>
        <family val="3"/>
        <charset val="128"/>
      </rPr>
      <t>津田高等学校</t>
    </r>
    <rPh sb="0" eb="2">
      <t>ツダ</t>
    </rPh>
    <rPh sb="2" eb="6">
      <t>コ</t>
    </rPh>
    <phoneticPr fontId="4"/>
  </si>
  <si>
    <t>769-2401</t>
    <phoneticPr fontId="4"/>
  </si>
  <si>
    <r>
      <rPr>
        <sz val="9"/>
        <rFont val="ＭＳ Ｐゴシック"/>
        <family val="3"/>
        <charset val="128"/>
      </rPr>
      <t>さぬき市津田町津田</t>
    </r>
    <r>
      <rPr>
        <sz val="9"/>
        <rFont val="Arial"/>
        <family val="2"/>
      </rPr>
      <t>1632-1</t>
    </r>
    <rPh sb="3" eb="4">
      <t>シ</t>
    </rPh>
    <rPh sb="4" eb="7">
      <t>ツタチョウ</t>
    </rPh>
    <rPh sb="7" eb="9">
      <t>ツタ</t>
    </rPh>
    <phoneticPr fontId="4"/>
  </si>
  <si>
    <t>0879-42-3125</t>
    <phoneticPr fontId="8"/>
  </si>
  <si>
    <r>
      <rPr>
        <sz val="9"/>
        <rFont val="ＭＳ Ｐゴシック"/>
        <family val="3"/>
        <charset val="128"/>
      </rPr>
      <t>三木高等学校</t>
    </r>
    <rPh sb="2" eb="6">
      <t>コ</t>
    </rPh>
    <phoneticPr fontId="4"/>
  </si>
  <si>
    <t>761-0702</t>
    <phoneticPr fontId="4"/>
  </si>
  <si>
    <r>
      <rPr>
        <sz val="9"/>
        <rFont val="ＭＳ Ｐゴシック"/>
        <family val="3"/>
        <charset val="128"/>
      </rPr>
      <t>木田郡三木町平木</t>
    </r>
    <r>
      <rPr>
        <sz val="9"/>
        <rFont val="Arial"/>
        <family val="2"/>
      </rPr>
      <t>750</t>
    </r>
    <rPh sb="0" eb="8">
      <t>７６１ー０７０２</t>
    </rPh>
    <phoneticPr fontId="4"/>
  </si>
  <si>
    <t>087-891-1100</t>
    <phoneticPr fontId="8"/>
  </si>
  <si>
    <r>
      <rPr>
        <sz val="9"/>
        <rFont val="ＭＳ Ｐゴシック"/>
        <family val="3"/>
        <charset val="128"/>
      </rPr>
      <t>高松高等学校</t>
    </r>
    <rPh sb="2" eb="6">
      <t>コ</t>
    </rPh>
    <phoneticPr fontId="4"/>
  </si>
  <si>
    <t>760-0017</t>
    <phoneticPr fontId="4"/>
  </si>
  <si>
    <r>
      <rPr>
        <sz val="9"/>
        <rFont val="ＭＳ Ｐゴシック"/>
        <family val="3"/>
        <charset val="128"/>
      </rPr>
      <t>高松市番町</t>
    </r>
    <r>
      <rPr>
        <sz val="9"/>
        <rFont val="Arial"/>
        <family val="2"/>
      </rPr>
      <t>3-1-1</t>
    </r>
    <rPh sb="0" eb="5">
      <t>７６０ー００１７</t>
    </rPh>
    <phoneticPr fontId="4"/>
  </si>
  <si>
    <t>087-831-7251</t>
    <phoneticPr fontId="8"/>
  </si>
  <si>
    <r>
      <rPr>
        <sz val="9"/>
        <rFont val="ＭＳ Ｐゴシック"/>
        <family val="3"/>
        <charset val="128"/>
      </rPr>
      <t>高松工芸高等学校</t>
    </r>
    <rPh sb="4" eb="8">
      <t>コ</t>
    </rPh>
    <phoneticPr fontId="4"/>
  </si>
  <si>
    <r>
      <rPr>
        <sz val="9"/>
        <rFont val="ＭＳ Ｐゴシック"/>
        <family val="3"/>
        <charset val="128"/>
      </rPr>
      <t>高松市番町</t>
    </r>
    <r>
      <rPr>
        <sz val="9"/>
        <rFont val="Arial"/>
        <family val="2"/>
      </rPr>
      <t>2-9-30</t>
    </r>
    <rPh sb="0" eb="3">
      <t>タカマツシ</t>
    </rPh>
    <rPh sb="3" eb="5">
      <t>バンチョウ</t>
    </rPh>
    <phoneticPr fontId="4"/>
  </si>
  <si>
    <t>087-851-4144</t>
    <phoneticPr fontId="8"/>
  </si>
  <si>
    <r>
      <rPr>
        <sz val="9"/>
        <rFont val="ＭＳ Ｐゴシック"/>
        <family val="3"/>
        <charset val="128"/>
      </rPr>
      <t>高松商業高等学校</t>
    </r>
    <rPh sb="4" eb="8">
      <t>コ</t>
    </rPh>
    <phoneticPr fontId="4"/>
  </si>
  <si>
    <t>760-0068</t>
    <phoneticPr fontId="4"/>
  </si>
  <si>
    <r>
      <rPr>
        <sz val="9"/>
        <rFont val="ＭＳ Ｐゴシック"/>
        <family val="3"/>
        <charset val="128"/>
      </rPr>
      <t>高松市松島町</t>
    </r>
    <r>
      <rPr>
        <sz val="9"/>
        <rFont val="Arial"/>
        <family val="2"/>
      </rPr>
      <t>1-18-54</t>
    </r>
    <rPh sb="0" eb="3">
      <t>タカマツシ</t>
    </rPh>
    <rPh sb="3" eb="6">
      <t>７６０ー００６８</t>
    </rPh>
    <phoneticPr fontId="4"/>
  </si>
  <si>
    <t>087-833-1971</t>
    <phoneticPr fontId="8"/>
  </si>
  <si>
    <r>
      <rPr>
        <sz val="9"/>
        <rFont val="ＭＳ Ｐゴシック"/>
        <family val="3"/>
        <charset val="128"/>
      </rPr>
      <t>高松東高等学校</t>
    </r>
    <rPh sb="3" eb="7">
      <t>コ</t>
    </rPh>
    <phoneticPr fontId="4"/>
  </si>
  <si>
    <t>761-0322</t>
    <phoneticPr fontId="4"/>
  </si>
  <si>
    <r>
      <rPr>
        <sz val="9"/>
        <rFont val="ＭＳ Ｐゴシック"/>
        <family val="3"/>
        <charset val="128"/>
      </rPr>
      <t>高松市前田東町</t>
    </r>
    <r>
      <rPr>
        <sz val="9"/>
        <rFont val="Arial"/>
        <family val="2"/>
      </rPr>
      <t>690-1</t>
    </r>
    <rPh sb="0" eb="3">
      <t>タカマツシ</t>
    </rPh>
    <rPh sb="3" eb="7">
      <t>７６１ー０３２２</t>
    </rPh>
    <phoneticPr fontId="4"/>
  </si>
  <si>
    <t>087-847-6221</t>
    <phoneticPr fontId="8"/>
  </si>
  <si>
    <r>
      <rPr>
        <sz val="9"/>
        <rFont val="ＭＳ Ｐゴシック"/>
        <family val="3"/>
        <charset val="128"/>
      </rPr>
      <t>高松南高等学校</t>
    </r>
    <rPh sb="3" eb="7">
      <t>コ</t>
    </rPh>
    <phoneticPr fontId="4"/>
  </si>
  <si>
    <t>761-8084</t>
    <phoneticPr fontId="4"/>
  </si>
  <si>
    <r>
      <rPr>
        <sz val="9"/>
        <rFont val="ＭＳ Ｐゴシック"/>
        <family val="3"/>
        <charset val="128"/>
      </rPr>
      <t>高松市一宮町</t>
    </r>
    <r>
      <rPr>
        <sz val="9"/>
        <rFont val="Arial"/>
        <family val="2"/>
      </rPr>
      <t>531</t>
    </r>
    <rPh sb="0" eb="3">
      <t>タカマツシ</t>
    </rPh>
    <rPh sb="3" eb="6">
      <t>７６１ー８０８４</t>
    </rPh>
    <phoneticPr fontId="4"/>
  </si>
  <si>
    <t>087-885-1131</t>
    <phoneticPr fontId="8"/>
  </si>
  <si>
    <r>
      <rPr>
        <sz val="9"/>
        <rFont val="ＭＳ Ｐゴシック"/>
        <family val="3"/>
        <charset val="128"/>
      </rPr>
      <t>高松西高等学校</t>
    </r>
    <rPh sb="3" eb="7">
      <t>コ</t>
    </rPh>
    <phoneticPr fontId="4"/>
  </si>
  <si>
    <t>761-8025</t>
    <phoneticPr fontId="4"/>
  </si>
  <si>
    <r>
      <rPr>
        <sz val="9"/>
        <rFont val="ＭＳ Ｐゴシック"/>
        <family val="3"/>
        <charset val="128"/>
      </rPr>
      <t>高松市鬼無町山口</t>
    </r>
    <r>
      <rPr>
        <sz val="9"/>
        <rFont val="Arial"/>
        <family val="2"/>
      </rPr>
      <t>257-1</t>
    </r>
    <rPh sb="0" eb="3">
      <t>タカマツシ</t>
    </rPh>
    <rPh sb="3" eb="8">
      <t>７６１ー８０２５</t>
    </rPh>
    <phoneticPr fontId="4"/>
  </si>
  <si>
    <t>087-882-6411</t>
    <phoneticPr fontId="8"/>
  </si>
  <si>
    <r>
      <rPr>
        <sz val="9"/>
        <rFont val="ＭＳ Ｐゴシック"/>
        <family val="3"/>
        <charset val="128"/>
      </rPr>
      <t>高松北高等学校</t>
    </r>
    <rPh sb="3" eb="7">
      <t>コ</t>
    </rPh>
    <phoneticPr fontId="4"/>
  </si>
  <si>
    <t>761-0121</t>
    <phoneticPr fontId="4"/>
  </si>
  <si>
    <r>
      <rPr>
        <sz val="9"/>
        <rFont val="ＭＳ Ｐゴシック"/>
        <family val="3"/>
        <charset val="128"/>
      </rPr>
      <t>高松市牟礼町牟礼</t>
    </r>
    <r>
      <rPr>
        <sz val="9"/>
        <rFont val="Arial"/>
        <family val="2"/>
      </rPr>
      <t>1583-1</t>
    </r>
    <rPh sb="0" eb="3">
      <t>タカマツシ</t>
    </rPh>
    <rPh sb="3" eb="8">
      <t>７６１ー０１２１</t>
    </rPh>
    <phoneticPr fontId="4"/>
  </si>
  <si>
    <t>087-845-2155</t>
    <phoneticPr fontId="8"/>
  </si>
  <si>
    <r>
      <rPr>
        <sz val="9"/>
        <rFont val="ＭＳ Ｐゴシック"/>
        <family val="3"/>
        <charset val="128"/>
      </rPr>
      <t>香川中央高等学校</t>
    </r>
    <rPh sb="4" eb="8">
      <t>コ</t>
    </rPh>
    <phoneticPr fontId="4"/>
  </si>
  <si>
    <t>761-1794</t>
    <phoneticPr fontId="4"/>
  </si>
  <si>
    <r>
      <rPr>
        <sz val="9"/>
        <rFont val="ＭＳ Ｐゴシック"/>
        <family val="3"/>
        <charset val="128"/>
      </rPr>
      <t>高松市香川町大野</t>
    </r>
    <r>
      <rPr>
        <sz val="9"/>
        <rFont val="Arial"/>
        <family val="2"/>
      </rPr>
      <t>2001</t>
    </r>
    <rPh sb="0" eb="3">
      <t>タカマツシ</t>
    </rPh>
    <rPh sb="3" eb="6">
      <t>カガワチョウ</t>
    </rPh>
    <rPh sb="6" eb="8">
      <t>オオノ</t>
    </rPh>
    <phoneticPr fontId="4"/>
  </si>
  <si>
    <t>087-886-7151</t>
    <phoneticPr fontId="8"/>
  </si>
  <si>
    <r>
      <rPr>
        <sz val="9"/>
        <rFont val="ＭＳ Ｐゴシック"/>
        <family val="3"/>
        <charset val="128"/>
      </rPr>
      <t>高松桜井高等学校</t>
    </r>
    <rPh sb="4" eb="8">
      <t>コ</t>
    </rPh>
    <phoneticPr fontId="4"/>
  </si>
  <si>
    <t>761-8076</t>
    <phoneticPr fontId="4"/>
  </si>
  <si>
    <r>
      <rPr>
        <sz val="9"/>
        <rFont val="ＭＳ Ｐゴシック"/>
        <family val="3"/>
        <charset val="128"/>
      </rPr>
      <t>高松市多肥上町</t>
    </r>
    <r>
      <rPr>
        <sz val="9"/>
        <rFont val="Arial"/>
        <family val="2"/>
      </rPr>
      <t>1250</t>
    </r>
    <rPh sb="0" eb="3">
      <t>タカマツシ</t>
    </rPh>
    <rPh sb="3" eb="7">
      <t>７６１ー８０７６</t>
    </rPh>
    <phoneticPr fontId="4"/>
  </si>
  <si>
    <t>087-869-1010</t>
    <phoneticPr fontId="8"/>
  </si>
  <si>
    <r>
      <rPr>
        <sz val="9"/>
        <rFont val="ＭＳ Ｐゴシック"/>
        <family val="3"/>
        <charset val="128"/>
      </rPr>
      <t>農業経営高等学校</t>
    </r>
    <rPh sb="4" eb="8">
      <t>コ</t>
    </rPh>
    <phoneticPr fontId="4"/>
  </si>
  <si>
    <t>761-2395</t>
    <phoneticPr fontId="4"/>
  </si>
  <si>
    <r>
      <rPr>
        <sz val="9"/>
        <rFont val="ＭＳ Ｐゴシック"/>
        <family val="3"/>
        <charset val="128"/>
      </rPr>
      <t>綾歌郡綾川町北</t>
    </r>
    <r>
      <rPr>
        <sz val="9"/>
        <rFont val="Arial"/>
        <family val="2"/>
      </rPr>
      <t>1023-1</t>
    </r>
    <rPh sb="0" eb="3">
      <t>アヤウタグン</t>
    </rPh>
    <rPh sb="3" eb="5">
      <t>アヤカワ</t>
    </rPh>
    <rPh sb="5" eb="6">
      <t>マチ</t>
    </rPh>
    <rPh sb="6" eb="7">
      <t>キタ</t>
    </rPh>
    <phoneticPr fontId="4"/>
  </si>
  <si>
    <t>087-876-1161</t>
    <phoneticPr fontId="8"/>
  </si>
  <si>
    <r>
      <rPr>
        <sz val="9"/>
        <rFont val="ＭＳ Ｐゴシック"/>
        <family val="3"/>
        <charset val="128"/>
      </rPr>
      <t>坂出商業高等学校</t>
    </r>
    <rPh sb="4" eb="8">
      <t>コ</t>
    </rPh>
    <phoneticPr fontId="4"/>
  </si>
  <si>
    <t>762-0037</t>
    <phoneticPr fontId="4"/>
  </si>
  <si>
    <r>
      <rPr>
        <sz val="9"/>
        <rFont val="ＭＳ Ｐゴシック"/>
        <family val="3"/>
        <charset val="128"/>
      </rPr>
      <t>坂出市青葉町</t>
    </r>
    <r>
      <rPr>
        <sz val="9"/>
        <rFont val="Arial"/>
        <family val="2"/>
      </rPr>
      <t>1-13</t>
    </r>
    <rPh sb="0" eb="6">
      <t>７６２ー００３７</t>
    </rPh>
    <phoneticPr fontId="4"/>
  </si>
  <si>
    <t>0877-46-5671</t>
    <phoneticPr fontId="8"/>
  </si>
  <si>
    <r>
      <rPr>
        <sz val="9"/>
        <rFont val="ＭＳ Ｐゴシック"/>
        <family val="3"/>
        <charset val="128"/>
      </rPr>
      <t>坂出高等学校</t>
    </r>
    <rPh sb="2" eb="6">
      <t>コ</t>
    </rPh>
    <phoneticPr fontId="4"/>
  </si>
  <si>
    <t>762-0031</t>
    <phoneticPr fontId="4"/>
  </si>
  <si>
    <r>
      <rPr>
        <sz val="9"/>
        <rFont val="ＭＳ Ｐゴシック"/>
        <family val="3"/>
        <charset val="128"/>
      </rPr>
      <t>坂出市文京町</t>
    </r>
    <r>
      <rPr>
        <sz val="9"/>
        <rFont val="Arial"/>
        <family val="2"/>
      </rPr>
      <t>2-1-5</t>
    </r>
    <rPh sb="0" eb="3">
      <t>サカイデシ</t>
    </rPh>
    <rPh sb="3" eb="6">
      <t>７６２ー００３１</t>
    </rPh>
    <phoneticPr fontId="4"/>
  </si>
  <si>
    <t>0877-46-5125</t>
    <phoneticPr fontId="8"/>
  </si>
  <si>
    <r>
      <rPr>
        <sz val="9"/>
        <rFont val="ＭＳ Ｐゴシック"/>
        <family val="3"/>
        <charset val="128"/>
      </rPr>
      <t>坂出工業高等学校</t>
    </r>
    <rPh sb="4" eb="8">
      <t>コ</t>
    </rPh>
    <phoneticPr fontId="4"/>
  </si>
  <si>
    <t>762-0051</t>
    <phoneticPr fontId="4"/>
  </si>
  <si>
    <r>
      <rPr>
        <sz val="9"/>
        <rFont val="ＭＳ Ｐゴシック"/>
        <family val="3"/>
        <charset val="128"/>
      </rPr>
      <t>坂出市御供所町</t>
    </r>
    <r>
      <rPr>
        <sz val="9"/>
        <rFont val="Arial"/>
        <family val="2"/>
      </rPr>
      <t>1-1-2</t>
    </r>
    <rPh sb="0" eb="3">
      <t>サカイデシ</t>
    </rPh>
    <rPh sb="3" eb="7">
      <t>７６２ー００５１</t>
    </rPh>
    <phoneticPr fontId="4"/>
  </si>
  <si>
    <t>0877-46-5191</t>
    <phoneticPr fontId="8"/>
  </si>
  <si>
    <r>
      <rPr>
        <sz val="9"/>
        <rFont val="ＭＳ Ｐゴシック"/>
        <family val="3"/>
        <charset val="128"/>
      </rPr>
      <t>丸亀高等学校</t>
    </r>
    <rPh sb="2" eb="6">
      <t>コ</t>
    </rPh>
    <phoneticPr fontId="4"/>
  </si>
  <si>
    <t>763-8512</t>
    <phoneticPr fontId="4"/>
  </si>
  <si>
    <r>
      <rPr>
        <sz val="9"/>
        <rFont val="ＭＳ Ｐゴシック"/>
        <family val="3"/>
        <charset val="128"/>
      </rPr>
      <t>丸亀市六番丁</t>
    </r>
    <r>
      <rPr>
        <sz val="9"/>
        <rFont val="Arial"/>
        <family val="2"/>
      </rPr>
      <t>1</t>
    </r>
    <rPh sb="0" eb="3">
      <t>７６３</t>
    </rPh>
    <rPh sb="3" eb="6">
      <t>ロクバンチョウ</t>
    </rPh>
    <phoneticPr fontId="4"/>
  </si>
  <si>
    <t>0877-23-5248</t>
    <phoneticPr fontId="8"/>
  </si>
  <si>
    <r>
      <rPr>
        <sz val="9"/>
        <rFont val="ＭＳ Ｐゴシック"/>
        <family val="3"/>
        <charset val="128"/>
      </rPr>
      <t>飯山高等学校</t>
    </r>
    <rPh sb="2" eb="6">
      <t>コ</t>
    </rPh>
    <phoneticPr fontId="4"/>
  </si>
  <si>
    <t>762-0083</t>
    <phoneticPr fontId="4"/>
  </si>
  <si>
    <r>
      <rPr>
        <sz val="9"/>
        <rFont val="ＭＳ Ｐゴシック"/>
        <family val="3"/>
        <charset val="128"/>
      </rPr>
      <t>丸亀市飯山町下法軍寺</t>
    </r>
    <r>
      <rPr>
        <sz val="9"/>
        <rFont val="Arial"/>
        <family val="2"/>
      </rPr>
      <t>664-1</t>
    </r>
    <rPh sb="0" eb="3">
      <t>マルガメシ</t>
    </rPh>
    <rPh sb="3" eb="6">
      <t>イイヤママチ</t>
    </rPh>
    <rPh sb="6" eb="10">
      <t>シモホウグンジ</t>
    </rPh>
    <phoneticPr fontId="4"/>
  </si>
  <si>
    <t>0877-98-2525</t>
    <phoneticPr fontId="8"/>
  </si>
  <si>
    <r>
      <rPr>
        <sz val="9"/>
        <rFont val="ＭＳ Ｐゴシック"/>
        <family val="3"/>
        <charset val="128"/>
      </rPr>
      <t>丸亀城西高等学校</t>
    </r>
    <rPh sb="4" eb="8">
      <t>コ</t>
    </rPh>
    <phoneticPr fontId="4"/>
  </si>
  <si>
    <t>763-0052</t>
    <phoneticPr fontId="4"/>
  </si>
  <si>
    <r>
      <rPr>
        <sz val="9"/>
        <rFont val="ＭＳ Ｐゴシック"/>
        <family val="3"/>
        <charset val="128"/>
      </rPr>
      <t>丸亀市津森町位</t>
    </r>
    <r>
      <rPr>
        <sz val="9"/>
        <rFont val="Arial"/>
        <family val="2"/>
      </rPr>
      <t>267</t>
    </r>
    <rPh sb="0" eb="3">
      <t>マルガメシ</t>
    </rPh>
    <rPh sb="3" eb="6">
      <t>７６３ー００５２</t>
    </rPh>
    <rPh sb="6" eb="7">
      <t>クライ</t>
    </rPh>
    <phoneticPr fontId="4"/>
  </si>
  <si>
    <t>0877-23-5138</t>
    <phoneticPr fontId="8"/>
  </si>
  <si>
    <r>
      <rPr>
        <sz val="9"/>
        <rFont val="ＭＳ Ｐゴシック"/>
        <family val="3"/>
        <charset val="128"/>
      </rPr>
      <t>善通寺第一高等学校</t>
    </r>
    <rPh sb="5" eb="9">
      <t>コ</t>
    </rPh>
    <phoneticPr fontId="4"/>
  </si>
  <si>
    <t>765-0013</t>
    <phoneticPr fontId="4"/>
  </si>
  <si>
    <r>
      <rPr>
        <sz val="9"/>
        <rFont val="ＭＳ Ｐゴシック"/>
        <family val="3"/>
        <charset val="128"/>
      </rPr>
      <t>善通寺市文京町</t>
    </r>
    <r>
      <rPr>
        <sz val="9"/>
        <rFont val="Arial"/>
        <family val="2"/>
      </rPr>
      <t>1-1-5</t>
    </r>
    <rPh sb="0" eb="7">
      <t>７６５ー００１３</t>
    </rPh>
    <phoneticPr fontId="4"/>
  </si>
  <si>
    <t>0877-62-1456</t>
    <phoneticPr fontId="8"/>
  </si>
  <si>
    <r>
      <rPr>
        <sz val="9"/>
        <rFont val="ＭＳ Ｐゴシック"/>
        <family val="3"/>
        <charset val="128"/>
      </rPr>
      <t>琴平高等学校</t>
    </r>
    <rPh sb="2" eb="6">
      <t>コ</t>
    </rPh>
    <phoneticPr fontId="4"/>
  </si>
  <si>
    <t>766-0002</t>
    <phoneticPr fontId="4"/>
  </si>
  <si>
    <r>
      <rPr>
        <sz val="9"/>
        <rFont val="ＭＳ Ｐゴシック"/>
        <family val="3"/>
        <charset val="128"/>
      </rPr>
      <t>仲多度郡琴平町</t>
    </r>
    <r>
      <rPr>
        <sz val="9"/>
        <rFont val="Arial"/>
        <family val="2"/>
      </rPr>
      <t>142-2</t>
    </r>
    <rPh sb="0" eb="7">
      <t>７６６ー０００２</t>
    </rPh>
    <phoneticPr fontId="4"/>
  </si>
  <si>
    <t>0877-73-2261</t>
    <phoneticPr fontId="8"/>
  </si>
  <si>
    <r>
      <rPr>
        <sz val="9"/>
        <rFont val="ＭＳ Ｐゴシック"/>
        <family val="3"/>
        <charset val="128"/>
      </rPr>
      <t>多度津高等学校</t>
    </r>
    <rPh sb="3" eb="7">
      <t>コ</t>
    </rPh>
    <phoneticPr fontId="4"/>
  </si>
  <si>
    <t>764-0011</t>
    <phoneticPr fontId="4"/>
  </si>
  <si>
    <r>
      <rPr>
        <sz val="9"/>
        <rFont val="ＭＳ Ｐゴシック"/>
        <family val="3"/>
        <charset val="128"/>
      </rPr>
      <t>仲多度郡多度津町栄町</t>
    </r>
    <r>
      <rPr>
        <sz val="9"/>
        <rFont val="Arial"/>
        <family val="2"/>
      </rPr>
      <t>1-1-82</t>
    </r>
    <rPh sb="0" eb="4">
      <t>ナカタドグン</t>
    </rPh>
    <rPh sb="4" eb="10">
      <t>７６４ー００１１</t>
    </rPh>
    <phoneticPr fontId="4"/>
  </si>
  <si>
    <t>0877-33-2131</t>
    <phoneticPr fontId="8"/>
  </si>
  <si>
    <r>
      <rPr>
        <sz val="9"/>
        <rFont val="ＭＳ Ｐゴシック"/>
        <family val="3"/>
        <charset val="128"/>
      </rPr>
      <t>笠田高等学校</t>
    </r>
    <rPh sb="2" eb="6">
      <t>コ</t>
    </rPh>
    <phoneticPr fontId="4"/>
  </si>
  <si>
    <t>769-1503</t>
    <phoneticPr fontId="4"/>
  </si>
  <si>
    <r>
      <rPr>
        <sz val="9"/>
        <rFont val="ＭＳ Ｐゴシック"/>
        <family val="3"/>
        <charset val="128"/>
      </rPr>
      <t>三豊市豊中町笠田竹田</t>
    </r>
    <r>
      <rPr>
        <sz val="9"/>
        <rFont val="Arial"/>
        <family val="2"/>
      </rPr>
      <t>251</t>
    </r>
    <rPh sb="0" eb="3">
      <t>ミトヨシ</t>
    </rPh>
    <rPh sb="3" eb="10">
      <t>７６９ー１５０３</t>
    </rPh>
    <phoneticPr fontId="4"/>
  </si>
  <si>
    <t>0875-62-3345</t>
    <phoneticPr fontId="8"/>
  </si>
  <si>
    <r>
      <rPr>
        <sz val="9"/>
        <rFont val="ＭＳ Ｐゴシック"/>
        <family val="3"/>
        <charset val="128"/>
      </rPr>
      <t>高瀬高等学校</t>
    </r>
    <rPh sb="2" eb="6">
      <t>コ</t>
    </rPh>
    <phoneticPr fontId="4"/>
  </si>
  <si>
    <t>767-0011</t>
    <phoneticPr fontId="4"/>
  </si>
  <si>
    <r>
      <rPr>
        <sz val="9"/>
        <rFont val="ＭＳ Ｐゴシック"/>
        <family val="3"/>
        <charset val="128"/>
      </rPr>
      <t>三豊市高瀬町下勝間</t>
    </r>
    <r>
      <rPr>
        <sz val="9"/>
        <rFont val="Arial"/>
        <family val="2"/>
      </rPr>
      <t>2093</t>
    </r>
    <rPh sb="0" eb="3">
      <t>ミトヨシ</t>
    </rPh>
    <rPh sb="3" eb="6">
      <t>タカセチョウ</t>
    </rPh>
    <rPh sb="6" eb="9">
      <t>シモカツマ</t>
    </rPh>
    <phoneticPr fontId="4"/>
  </si>
  <si>
    <t>0875-72-5100</t>
    <phoneticPr fontId="8"/>
  </si>
  <si>
    <r>
      <rPr>
        <sz val="9"/>
        <rFont val="ＭＳ Ｐゴシック"/>
        <family val="3"/>
        <charset val="128"/>
      </rPr>
      <t>観音寺第一高等学校</t>
    </r>
    <rPh sb="5" eb="9">
      <t>コ</t>
    </rPh>
    <phoneticPr fontId="4"/>
  </si>
  <si>
    <t>768-0069</t>
    <phoneticPr fontId="4"/>
  </si>
  <si>
    <r>
      <rPr>
        <sz val="9"/>
        <rFont val="ＭＳ Ｐゴシック"/>
        <family val="3"/>
        <charset val="128"/>
      </rPr>
      <t>観音寺市茂木町</t>
    </r>
    <r>
      <rPr>
        <sz val="9"/>
        <rFont val="Arial"/>
        <family val="2"/>
      </rPr>
      <t>4-2-38</t>
    </r>
    <rPh sb="0" eb="4">
      <t>カンオンジシ</t>
    </rPh>
    <rPh sb="4" eb="6">
      <t>モテギ</t>
    </rPh>
    <rPh sb="6" eb="7">
      <t>マチ</t>
    </rPh>
    <phoneticPr fontId="4"/>
  </si>
  <si>
    <t>0875-25-4155</t>
    <phoneticPr fontId="8"/>
  </si>
  <si>
    <r>
      <rPr>
        <sz val="9"/>
        <rFont val="ＭＳ Ｐゴシック"/>
        <family val="3"/>
        <charset val="128"/>
      </rPr>
      <t>観音寺総合高等学校</t>
    </r>
    <rPh sb="0" eb="3">
      <t>カンオンジ</t>
    </rPh>
    <rPh sb="3" eb="5">
      <t>ソウゴウ</t>
    </rPh>
    <rPh sb="5" eb="7">
      <t>コウトウ</t>
    </rPh>
    <rPh sb="7" eb="9">
      <t>ガッコウ</t>
    </rPh>
    <phoneticPr fontId="8"/>
  </si>
  <si>
    <t>768-0068</t>
  </si>
  <si>
    <r>
      <rPr>
        <sz val="9"/>
        <rFont val="ＭＳ Ｐゴシック"/>
        <family val="3"/>
        <charset val="128"/>
      </rPr>
      <t>観音寺市天神町</t>
    </r>
    <r>
      <rPr>
        <sz val="9"/>
        <rFont val="Arial"/>
        <family val="2"/>
      </rPr>
      <t>1-1-15</t>
    </r>
    <phoneticPr fontId="8"/>
  </si>
  <si>
    <t>0875-25-3168</t>
    <phoneticPr fontId="8"/>
  </si>
  <si>
    <t>高松市</t>
  </si>
  <si>
    <t>高松第一高等学校</t>
  </si>
  <si>
    <t>760-0074</t>
  </si>
  <si>
    <t>高松市桜町2-5-10</t>
  </si>
  <si>
    <t>087-861-0244</t>
  </si>
  <si>
    <r>
      <rPr>
        <sz val="9"/>
        <rFont val="ＭＳ Ｐゴシック"/>
        <family val="3"/>
        <charset val="128"/>
      </rPr>
      <t>私立</t>
    </r>
    <rPh sb="0" eb="2">
      <t>シリツ</t>
    </rPh>
    <phoneticPr fontId="4"/>
  </si>
  <si>
    <t>英明高等学校</t>
  </si>
  <si>
    <t>760-0006</t>
  </si>
  <si>
    <t>高松市亀岡町1-10</t>
  </si>
  <si>
    <t>087-833-3737</t>
  </si>
  <si>
    <t>高松中央高等学校</t>
  </si>
  <si>
    <t>760-0068</t>
  </si>
  <si>
    <t>高松市松島町1-14-8</t>
  </si>
  <si>
    <t>087-831-1291</t>
  </si>
  <si>
    <t>大手前高松高等学校</t>
  </si>
  <si>
    <t>761-8062</t>
  </si>
  <si>
    <t>高松市室新町1166</t>
  </si>
  <si>
    <t>087-867-5970</t>
  </si>
  <si>
    <t>香川誠陵高等学校</t>
  </si>
  <si>
    <t>761-8022</t>
  </si>
  <si>
    <t>高松市鬼無町佐料469-1</t>
  </si>
  <si>
    <t>087-881-7800</t>
  </si>
  <si>
    <t>大手前丸亀高等学校</t>
  </si>
  <si>
    <t>763-0034</t>
  </si>
  <si>
    <t>丸亀市大手町1-6-1</t>
  </si>
  <si>
    <t>0877-23-3161</t>
  </si>
  <si>
    <t>香川県藤井高等学校</t>
  </si>
  <si>
    <t>763-0063</t>
  </si>
  <si>
    <t>丸亀市新浜町1-3-1</t>
  </si>
  <si>
    <t>0877-22-2328</t>
  </si>
  <si>
    <t>坂出第一高等学校</t>
  </si>
  <si>
    <t>762-0032</t>
  </si>
  <si>
    <t>坂出市駒止町2-1-3</t>
  </si>
  <si>
    <t>0877-46-2157</t>
  </si>
  <si>
    <t>尽誠学園高等学校</t>
  </si>
  <si>
    <t>765-0053</t>
  </si>
  <si>
    <t>善通寺市生野町855-1</t>
  </si>
  <si>
    <t>0877-62-1515</t>
  </si>
  <si>
    <r>
      <rPr>
        <sz val="9"/>
        <rFont val="ＭＳ Ｐゴシック"/>
        <family val="3"/>
        <charset val="128"/>
      </rPr>
      <t>四国学院大学
香川西高等学校</t>
    </r>
    <rPh sb="0" eb="2">
      <t>シコク</t>
    </rPh>
    <rPh sb="2" eb="4">
      <t>ガクイン</t>
    </rPh>
    <rPh sb="4" eb="6">
      <t>ダイガク</t>
    </rPh>
    <rPh sb="7" eb="9">
      <t>カガワ</t>
    </rPh>
    <rPh sb="9" eb="10">
      <t>ニシ</t>
    </rPh>
    <rPh sb="10" eb="14">
      <t>コ</t>
    </rPh>
    <phoneticPr fontId="4"/>
  </si>
  <si>
    <t>767-8513</t>
  </si>
  <si>
    <r>
      <t>三豊市高瀬町下勝間</t>
    </r>
    <r>
      <rPr>
        <sz val="9"/>
        <rFont val="Arial"/>
        <family val="2"/>
      </rPr>
      <t>2379</t>
    </r>
    <phoneticPr fontId="8"/>
  </si>
  <si>
    <t>0875-72-5193</t>
  </si>
  <si>
    <t>藤井学園寒川高等学校</t>
  </si>
  <si>
    <t>769-2322</t>
  </si>
  <si>
    <t>さぬき市寒川町石田西280-1</t>
  </si>
  <si>
    <t>0879-43-2571</t>
  </si>
  <si>
    <t>穴吹学園高等学校</t>
    <rPh sb="0" eb="8">
      <t>アナブキガクエンコウトウガッコウ</t>
    </rPh>
    <phoneticPr fontId="12"/>
  </si>
  <si>
    <t>760-0017</t>
  </si>
  <si>
    <t>香川県高松市番町2-4-14</t>
    <rPh sb="0" eb="3">
      <t>カガワケン</t>
    </rPh>
    <rPh sb="3" eb="6">
      <t>タカマツシ</t>
    </rPh>
    <rPh sb="6" eb="8">
      <t>バンチョウ</t>
    </rPh>
    <phoneticPr fontId="12"/>
  </si>
  <si>
    <t>087-802-3655</t>
  </si>
  <si>
    <t>村上学園高等学校</t>
  </si>
  <si>
    <t>763-0048</t>
  </si>
  <si>
    <r>
      <rPr>
        <sz val="9"/>
        <rFont val="ＭＳ Ｐゴシック"/>
        <family val="3"/>
        <charset val="128"/>
      </rPr>
      <t>香川県丸亀市幸町</t>
    </r>
    <r>
      <rPr>
        <sz val="9"/>
        <rFont val="Arial"/>
        <family val="2"/>
      </rPr>
      <t>1-10-16</t>
    </r>
    <phoneticPr fontId="8"/>
  </si>
  <si>
    <t>0877-43-4777</t>
  </si>
  <si>
    <t>RITA学園高等学校</t>
  </si>
  <si>
    <t>764-0015</t>
  </si>
  <si>
    <t>仲多度郡多度津町西浜12-44</t>
  </si>
  <si>
    <t>0877-32-3000</t>
  </si>
  <si>
    <r>
      <rPr>
        <sz val="9"/>
        <rFont val="ＭＳ Ｐゴシック"/>
        <family val="3"/>
        <charset val="128"/>
      </rPr>
      <t>公立</t>
    </r>
    <rPh sb="0" eb="2">
      <t>コウリツ</t>
    </rPh>
    <phoneticPr fontId="4"/>
  </si>
  <si>
    <r>
      <rPr>
        <sz val="9"/>
        <rFont val="ＭＳ Ｐゴシック"/>
        <family val="3"/>
        <charset val="128"/>
      </rPr>
      <t>合計</t>
    </r>
    <rPh sb="0" eb="2">
      <t>ゴウケイ</t>
    </rPh>
    <phoneticPr fontId="4"/>
  </si>
  <si>
    <r>
      <rPr>
        <sz val="11"/>
        <rFont val="ＭＳ Ｐゴシック"/>
        <family val="3"/>
        <charset val="128"/>
      </rPr>
      <t>学校別学科</t>
    </r>
    <rPh sb="0" eb="2">
      <t>ガッコウ</t>
    </rPh>
    <rPh sb="2" eb="3">
      <t>ベツ</t>
    </rPh>
    <rPh sb="3" eb="5">
      <t>ガッカ</t>
    </rPh>
    <phoneticPr fontId="4"/>
  </si>
  <si>
    <r>
      <rPr>
        <sz val="11"/>
        <rFont val="ＭＳ Ｐゴシック"/>
        <family val="3"/>
        <charset val="128"/>
      </rPr>
      <t>別生徒数</t>
    </r>
    <rPh sb="0" eb="1">
      <t>ベツ</t>
    </rPh>
    <rPh sb="1" eb="4">
      <t>セイトスウ</t>
    </rPh>
    <phoneticPr fontId="4"/>
  </si>
  <si>
    <r>
      <rPr>
        <sz val="10"/>
        <rFont val="ＭＳ Ｐゴシック"/>
        <family val="3"/>
        <charset val="128"/>
      </rPr>
      <t>学校名</t>
    </r>
    <rPh sb="0" eb="2">
      <t>ガッコウ</t>
    </rPh>
    <rPh sb="2" eb="3">
      <t>メイ</t>
    </rPh>
    <phoneticPr fontId="4"/>
  </si>
  <si>
    <r>
      <rPr>
        <sz val="10"/>
        <rFont val="ＭＳ Ｐゴシック"/>
        <family val="3"/>
        <charset val="128"/>
      </rPr>
      <t>大学科名</t>
    </r>
    <rPh sb="0" eb="1">
      <t>ダイ</t>
    </rPh>
    <rPh sb="1" eb="3">
      <t>ガッカ</t>
    </rPh>
    <rPh sb="3" eb="4">
      <t>メイ</t>
    </rPh>
    <phoneticPr fontId="4"/>
  </si>
  <si>
    <r>
      <rPr>
        <sz val="10"/>
        <rFont val="ＭＳ Ｐゴシック"/>
        <family val="3"/>
        <charset val="128"/>
      </rPr>
      <t>小学科名</t>
    </r>
    <rPh sb="0" eb="1">
      <t>ショウ</t>
    </rPh>
    <rPh sb="1" eb="3">
      <t>ガッカ</t>
    </rPh>
    <rPh sb="3" eb="4">
      <t>メイ</t>
    </rPh>
    <phoneticPr fontId="4"/>
  </si>
  <si>
    <r>
      <rPr>
        <sz val="10"/>
        <rFont val="ＭＳ Ｐゴシック"/>
        <family val="3"/>
        <charset val="128"/>
      </rPr>
      <t>　　本</t>
    </r>
    <rPh sb="2" eb="3">
      <t>ホン</t>
    </rPh>
    <phoneticPr fontId="4"/>
  </si>
  <si>
    <r>
      <rPr>
        <sz val="10"/>
        <rFont val="ＭＳ Ｐゴシック"/>
        <family val="3"/>
        <charset val="128"/>
      </rPr>
      <t>科</t>
    </r>
    <rPh sb="0" eb="1">
      <t>ホンカ</t>
    </rPh>
    <phoneticPr fontId="4"/>
  </si>
  <si>
    <r>
      <rPr>
        <sz val="10"/>
        <rFont val="ＭＳ Ｐゴシック"/>
        <family val="3"/>
        <charset val="128"/>
      </rPr>
      <t>専攻科</t>
    </r>
    <rPh sb="0" eb="3">
      <t>センコウカ</t>
    </rPh>
    <phoneticPr fontId="4"/>
  </si>
  <si>
    <r>
      <rPr>
        <sz val="10"/>
        <rFont val="ＭＳ Ｐゴシック"/>
        <family val="3"/>
        <charset val="128"/>
      </rPr>
      <t>全　日　制</t>
    </r>
    <rPh sb="0" eb="1">
      <t>ゼン</t>
    </rPh>
    <rPh sb="2" eb="3">
      <t>ヒ</t>
    </rPh>
    <rPh sb="4" eb="5">
      <t>セイ</t>
    </rPh>
    <phoneticPr fontId="4"/>
  </si>
  <si>
    <r>
      <rPr>
        <sz val="10"/>
        <rFont val="ＭＳ Ｐゴシック"/>
        <family val="3"/>
        <charset val="128"/>
      </rPr>
      <t>定　時　制</t>
    </r>
    <rPh sb="0" eb="1">
      <t>サダム</t>
    </rPh>
    <rPh sb="2" eb="3">
      <t>ジ</t>
    </rPh>
    <rPh sb="4" eb="5">
      <t>セイ</t>
    </rPh>
    <phoneticPr fontId="4"/>
  </si>
  <si>
    <r>
      <rPr>
        <sz val="10"/>
        <rFont val="ＭＳ Ｐゴシック"/>
        <family val="3"/>
        <charset val="128"/>
      </rPr>
      <t>通信制</t>
    </r>
    <rPh sb="0" eb="2">
      <t>ツウシン</t>
    </rPh>
    <rPh sb="2" eb="3">
      <t>セイ</t>
    </rPh>
    <phoneticPr fontId="4"/>
  </si>
  <si>
    <r>
      <t>1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4"/>
  </si>
  <si>
    <r>
      <t>2</t>
    </r>
    <r>
      <rPr>
        <sz val="10"/>
        <rFont val="ＭＳ Ｐゴシック"/>
        <family val="3"/>
        <charset val="128"/>
      </rPr>
      <t>　年</t>
    </r>
    <rPh sb="2" eb="3">
      <t>２ネン</t>
    </rPh>
    <phoneticPr fontId="4"/>
  </si>
  <si>
    <r>
      <t>3</t>
    </r>
    <r>
      <rPr>
        <sz val="10"/>
        <rFont val="ＭＳ Ｐゴシック"/>
        <family val="3"/>
        <charset val="128"/>
      </rPr>
      <t>　年</t>
    </r>
    <rPh sb="2" eb="3">
      <t>ネン</t>
    </rPh>
    <phoneticPr fontId="4"/>
  </si>
  <si>
    <r>
      <rPr>
        <sz val="10"/>
        <rFont val="ＭＳ Ｐゴシック"/>
        <family val="3"/>
        <charset val="128"/>
      </rPr>
      <t>合　計</t>
    </r>
    <rPh sb="0" eb="1">
      <t>ゴウ</t>
    </rPh>
    <rPh sb="2" eb="3">
      <t>ケイ</t>
    </rPh>
    <phoneticPr fontId="4"/>
  </si>
  <si>
    <r>
      <t>2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4"/>
  </si>
  <si>
    <r>
      <t>3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4"/>
  </si>
  <si>
    <r>
      <t>4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4"/>
  </si>
  <si>
    <r>
      <rPr>
        <sz val="10"/>
        <rFont val="ＭＳ Ｐゴシック"/>
        <family val="3"/>
        <charset val="128"/>
      </rPr>
      <t>計</t>
    </r>
  </si>
  <si>
    <r>
      <rPr>
        <sz val="10"/>
        <rFont val="ＭＳ Ｐゴシック"/>
        <family val="3"/>
        <charset val="128"/>
      </rPr>
      <t>男</t>
    </r>
  </si>
  <si>
    <r>
      <rPr>
        <sz val="10"/>
        <rFont val="ＭＳ Ｐゴシック"/>
        <family val="3"/>
        <charset val="128"/>
      </rPr>
      <t>女</t>
    </r>
  </si>
  <si>
    <t>小豆島中央</t>
  </si>
  <si>
    <t>普通</t>
  </si>
  <si>
    <t>三本松</t>
  </si>
  <si>
    <t>理数</t>
  </si>
  <si>
    <t>計</t>
  </si>
  <si>
    <t>石田</t>
  </si>
  <si>
    <t>農業</t>
  </si>
  <si>
    <t>生産経済</t>
  </si>
  <si>
    <t>園芸ﾃﾞｻﾞｲﾝ</t>
  </si>
  <si>
    <t xml:space="preserve"> </t>
  </si>
  <si>
    <t>農業土木</t>
  </si>
  <si>
    <t>家庭</t>
  </si>
  <si>
    <t>生活ﾃﾞｻﾞｲﾝ</t>
  </si>
  <si>
    <t>志度</t>
  </si>
  <si>
    <t>工業</t>
  </si>
  <si>
    <t>電子機械</t>
  </si>
  <si>
    <t>情報科学</t>
  </si>
  <si>
    <t>商業</t>
  </si>
  <si>
    <t>津田</t>
  </si>
  <si>
    <t>三木</t>
    <rPh sb="0" eb="2">
      <t>ミキ</t>
    </rPh>
    <phoneticPr fontId="8"/>
  </si>
  <si>
    <t>普通</t>
    <phoneticPr fontId="8"/>
  </si>
  <si>
    <t>文理</t>
  </si>
  <si>
    <t>総合</t>
  </si>
  <si>
    <t>高松</t>
  </si>
  <si>
    <t>高松工芸</t>
  </si>
  <si>
    <t>機械</t>
  </si>
  <si>
    <t>電気</t>
  </si>
  <si>
    <t>工業化学</t>
  </si>
  <si>
    <t>建築</t>
  </si>
  <si>
    <t>インテリア</t>
    <phoneticPr fontId="8"/>
  </si>
  <si>
    <t>デザイン</t>
  </si>
  <si>
    <t>工芸</t>
  </si>
  <si>
    <t>美術</t>
  </si>
  <si>
    <t>高松商業</t>
  </si>
  <si>
    <t>情報</t>
  </si>
  <si>
    <t>情報数理</t>
  </si>
  <si>
    <t>外国語</t>
  </si>
  <si>
    <t>英語実務</t>
  </si>
  <si>
    <t>高松東</t>
  </si>
  <si>
    <t>高松南</t>
  </si>
  <si>
    <t>環境科学</t>
  </si>
  <si>
    <t>看護</t>
  </si>
  <si>
    <t>福祉</t>
  </si>
  <si>
    <t>高松西</t>
  </si>
  <si>
    <t>高松北</t>
  </si>
  <si>
    <t>香川中央</t>
  </si>
  <si>
    <t>高松桜井</t>
  </si>
  <si>
    <t>農業経営</t>
  </si>
  <si>
    <t>農業生産</t>
  </si>
  <si>
    <t>環境園芸</t>
  </si>
  <si>
    <t>動物科学</t>
  </si>
  <si>
    <t>食農科学</t>
  </si>
  <si>
    <t>坂出商業</t>
  </si>
  <si>
    <t>情報技術</t>
  </si>
  <si>
    <t>坂出</t>
  </si>
  <si>
    <t>音楽</t>
  </si>
  <si>
    <t>坂出工業</t>
  </si>
  <si>
    <t>化学工学</t>
  </si>
  <si>
    <t>丸亀</t>
  </si>
  <si>
    <t>飯山</t>
  </si>
  <si>
    <t>丸亀城西</t>
  </si>
  <si>
    <t>善通寺第一</t>
  </si>
  <si>
    <t>琴平</t>
  </si>
  <si>
    <t>多度津</t>
  </si>
  <si>
    <t>土木</t>
  </si>
  <si>
    <t>水産</t>
  </si>
  <si>
    <t>海洋技術</t>
  </si>
  <si>
    <t>海洋生産</t>
  </si>
  <si>
    <t>笠田</t>
  </si>
  <si>
    <t>農産科学</t>
  </si>
  <si>
    <t>植物科学</t>
  </si>
  <si>
    <t>食品科学</t>
  </si>
  <si>
    <t>高瀬</t>
  </si>
  <si>
    <t>観音寺第一</t>
  </si>
  <si>
    <t>観音寺総合</t>
  </si>
  <si>
    <t>電子</t>
  </si>
  <si>
    <t>高松第一</t>
  </si>
  <si>
    <t>英明</t>
  </si>
  <si>
    <t>高松中央</t>
  </si>
  <si>
    <t>大手前高松</t>
  </si>
  <si>
    <t>香川誠陵</t>
  </si>
  <si>
    <t>大手前丸亀</t>
  </si>
  <si>
    <t>香川県藤井</t>
  </si>
  <si>
    <t>坂出第一</t>
  </si>
  <si>
    <t>家庭</t>
    <phoneticPr fontId="8"/>
  </si>
  <si>
    <t>食物</t>
  </si>
  <si>
    <t>尽誠学園</t>
  </si>
  <si>
    <t>衛生看護</t>
  </si>
  <si>
    <t>四国学院大学
香川西</t>
    <rPh sb="0" eb="4">
      <t>シコクガクイン</t>
    </rPh>
    <rPh sb="4" eb="6">
      <t>ダイガク</t>
    </rPh>
    <phoneticPr fontId="8"/>
  </si>
  <si>
    <t>藤井学園寒川</t>
  </si>
  <si>
    <t>穴吹学園</t>
    <rPh sb="0" eb="2">
      <t>アナブキ</t>
    </rPh>
    <rPh sb="2" eb="4">
      <t>ガクエン</t>
    </rPh>
    <phoneticPr fontId="12"/>
  </si>
  <si>
    <t>普通</t>
    <rPh sb="0" eb="2">
      <t>フツウ</t>
    </rPh>
    <phoneticPr fontId="12"/>
  </si>
  <si>
    <t>村上学園</t>
  </si>
  <si>
    <r>
      <t>RITA</t>
    </r>
    <r>
      <rPr>
        <sz val="10"/>
        <rFont val="ＭＳ Ｐゴシック"/>
        <family val="3"/>
        <charset val="128"/>
      </rPr>
      <t>学園</t>
    </r>
    <phoneticPr fontId="8"/>
  </si>
  <si>
    <r>
      <rPr>
        <sz val="10"/>
        <rFont val="ＭＳ Ｐゴシック"/>
        <family val="3"/>
        <charset val="128"/>
      </rPr>
      <t>県立</t>
    </r>
    <rPh sb="0" eb="2">
      <t>ケンリツ</t>
    </rPh>
    <phoneticPr fontId="4"/>
  </si>
  <si>
    <r>
      <rPr>
        <sz val="10"/>
        <rFont val="ＭＳ Ｐゴシック"/>
        <family val="3"/>
        <charset val="128"/>
      </rPr>
      <t>公立</t>
    </r>
    <rPh sb="0" eb="2">
      <t>コウリツ</t>
    </rPh>
    <phoneticPr fontId="4"/>
  </si>
  <si>
    <r>
      <rPr>
        <sz val="10"/>
        <rFont val="ＭＳ Ｐゴシック"/>
        <family val="3"/>
        <charset val="128"/>
      </rPr>
      <t>私立</t>
    </r>
    <rPh sb="0" eb="2">
      <t>シリツ</t>
    </rPh>
    <phoneticPr fontId="4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</si>
  <si>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4"/>
  </si>
  <si>
    <r>
      <rPr>
        <sz val="10"/>
        <rFont val="ＭＳ Ｐゴシック"/>
        <family val="3"/>
        <charset val="128"/>
      </rPr>
      <t>公立・私立別</t>
    </r>
    <rPh sb="0" eb="2">
      <t>コウリツ</t>
    </rPh>
    <rPh sb="3" eb="5">
      <t>シリツ</t>
    </rPh>
    <rPh sb="5" eb="6">
      <t>ベツ</t>
    </rPh>
    <phoneticPr fontId="4"/>
  </si>
  <si>
    <r>
      <rPr>
        <sz val="10"/>
        <rFont val="ＭＳ Ｐゴシック"/>
        <family val="3"/>
        <charset val="128"/>
      </rPr>
      <t>学科別生徒数</t>
    </r>
    <rPh sb="0" eb="2">
      <t>ガッカ</t>
    </rPh>
    <rPh sb="2" eb="3">
      <t>ベツ</t>
    </rPh>
    <rPh sb="3" eb="6">
      <t>セイトスウ</t>
    </rPh>
    <phoneticPr fontId="4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</si>
  <si>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4"/>
  </si>
  <si>
    <r>
      <rPr>
        <sz val="10"/>
        <rFont val="ＭＳ Ｐゴシック"/>
        <family val="3"/>
        <charset val="128"/>
      </rPr>
      <t>通信制</t>
    </r>
    <phoneticPr fontId="4"/>
  </si>
  <si>
    <r>
      <t>4</t>
    </r>
    <r>
      <rPr>
        <sz val="10"/>
        <rFont val="ＭＳ Ｐゴシック"/>
        <family val="3"/>
        <charset val="128"/>
      </rPr>
      <t>　年</t>
    </r>
    <rPh sb="2" eb="3">
      <t>ネン</t>
    </rPh>
    <phoneticPr fontId="4"/>
  </si>
  <si>
    <r>
      <rPr>
        <sz val="10"/>
        <rFont val="ＭＳ Ｐゴシック"/>
        <family val="3"/>
        <charset val="128"/>
      </rPr>
      <t>公立</t>
    </r>
  </si>
  <si>
    <r>
      <rPr>
        <sz val="10"/>
        <rFont val="ＭＳ Ｐゴシック"/>
        <family val="3"/>
        <charset val="128"/>
      </rPr>
      <t>普通</t>
    </r>
  </si>
  <si>
    <r>
      <rPr>
        <sz val="10"/>
        <rFont val="ＭＳ Ｐゴシック"/>
        <family val="3"/>
        <charset val="128"/>
      </rPr>
      <t>農業</t>
    </r>
  </si>
  <si>
    <r>
      <rPr>
        <sz val="10"/>
        <rFont val="ＭＳ Ｐゴシック"/>
        <family val="3"/>
        <charset val="128"/>
      </rPr>
      <t>農業生産</t>
    </r>
    <rPh sb="0" eb="2">
      <t>ノウギョウ</t>
    </rPh>
    <rPh sb="2" eb="4">
      <t>セイサン</t>
    </rPh>
    <phoneticPr fontId="4"/>
  </si>
  <si>
    <r>
      <rPr>
        <sz val="10"/>
        <rFont val="ＭＳ Ｐゴシック"/>
        <family val="3"/>
        <charset val="128"/>
      </rPr>
      <t>生産経済</t>
    </r>
  </si>
  <si>
    <r>
      <rPr>
        <sz val="10"/>
        <rFont val="ＭＳ Ｐゴシック"/>
        <family val="3"/>
        <charset val="128"/>
      </rPr>
      <t>農産科学</t>
    </r>
    <rPh sb="0" eb="1">
      <t>ノウ</t>
    </rPh>
    <rPh sb="1" eb="2">
      <t>サン</t>
    </rPh>
    <rPh sb="2" eb="4">
      <t>カガク</t>
    </rPh>
    <phoneticPr fontId="4"/>
  </si>
  <si>
    <r>
      <rPr>
        <sz val="10"/>
        <rFont val="ＭＳ Ｐゴシック"/>
        <family val="3"/>
        <charset val="128"/>
      </rPr>
      <t>園芸ﾃﾞｻﾞｲﾝ</t>
    </r>
    <rPh sb="0" eb="2">
      <t>エンゲイ</t>
    </rPh>
    <phoneticPr fontId="4"/>
  </si>
  <si>
    <r>
      <rPr>
        <sz val="10"/>
        <rFont val="ＭＳ Ｐゴシック"/>
        <family val="3"/>
        <charset val="128"/>
      </rPr>
      <t>環境園芸</t>
    </r>
    <rPh sb="0" eb="2">
      <t>カンキョウ</t>
    </rPh>
    <rPh sb="2" eb="4">
      <t>エンゲイ</t>
    </rPh>
    <phoneticPr fontId="4"/>
  </si>
  <si>
    <r>
      <rPr>
        <sz val="10"/>
        <rFont val="ＭＳ Ｐゴシック"/>
        <family val="3"/>
        <charset val="128"/>
      </rPr>
      <t>植物科学</t>
    </r>
    <rPh sb="0" eb="2">
      <t>ショクブツ</t>
    </rPh>
    <rPh sb="2" eb="4">
      <t>カガク</t>
    </rPh>
    <phoneticPr fontId="4"/>
  </si>
  <si>
    <r>
      <rPr>
        <sz val="10"/>
        <rFont val="ＭＳ Ｐゴシック"/>
        <family val="3"/>
        <charset val="128"/>
      </rPr>
      <t>動物科学</t>
    </r>
    <rPh sb="0" eb="2">
      <t>ドウブツ</t>
    </rPh>
    <rPh sb="2" eb="4">
      <t>カガク</t>
    </rPh>
    <phoneticPr fontId="4"/>
  </si>
  <si>
    <r>
      <rPr>
        <sz val="10"/>
        <rFont val="ＭＳ Ｐゴシック"/>
        <family val="3"/>
        <charset val="128"/>
      </rPr>
      <t>農業土木</t>
    </r>
  </si>
  <si>
    <r>
      <rPr>
        <sz val="10"/>
        <rFont val="ＭＳ Ｐゴシック"/>
        <family val="3"/>
        <charset val="128"/>
      </rPr>
      <t>食品科学</t>
    </r>
    <rPh sb="2" eb="4">
      <t>カガク</t>
    </rPh>
    <phoneticPr fontId="4"/>
  </si>
  <si>
    <r>
      <rPr>
        <sz val="10"/>
        <rFont val="ＭＳ Ｐゴシック"/>
        <family val="3"/>
        <charset val="128"/>
      </rPr>
      <t>食農科学</t>
    </r>
    <rPh sb="0" eb="1">
      <t>ショク</t>
    </rPh>
    <rPh sb="1" eb="2">
      <t>ノウ</t>
    </rPh>
    <rPh sb="2" eb="4">
      <t>カガク</t>
    </rPh>
    <phoneticPr fontId="4"/>
  </si>
  <si>
    <r>
      <rPr>
        <sz val="10"/>
        <rFont val="ＭＳ Ｐゴシック"/>
        <family val="3"/>
        <charset val="128"/>
      </rPr>
      <t>環境科学</t>
    </r>
    <rPh sb="0" eb="2">
      <t>カンキョウ</t>
    </rPh>
    <rPh sb="2" eb="4">
      <t>カガク</t>
    </rPh>
    <phoneticPr fontId="4"/>
  </si>
  <si>
    <r>
      <rPr>
        <sz val="10"/>
        <rFont val="ＭＳ Ｐゴシック"/>
        <family val="3"/>
        <charset val="128"/>
      </rPr>
      <t>工業</t>
    </r>
  </si>
  <si>
    <r>
      <rPr>
        <sz val="10"/>
        <rFont val="ＭＳ Ｐゴシック"/>
        <family val="3"/>
        <charset val="128"/>
      </rPr>
      <t>機械</t>
    </r>
  </si>
  <si>
    <r>
      <rPr>
        <sz val="10"/>
        <rFont val="ＭＳ Ｐゴシック"/>
        <family val="3"/>
        <charset val="128"/>
      </rPr>
      <t>電子機械</t>
    </r>
  </si>
  <si>
    <r>
      <rPr>
        <sz val="10"/>
        <rFont val="ＭＳ Ｐゴシック"/>
        <family val="3"/>
        <charset val="128"/>
      </rPr>
      <t>電気</t>
    </r>
  </si>
  <si>
    <r>
      <rPr>
        <sz val="10"/>
        <rFont val="ＭＳ Ｐゴシック"/>
        <family val="3"/>
        <charset val="128"/>
      </rPr>
      <t>電子</t>
    </r>
  </si>
  <si>
    <r>
      <rPr>
        <sz val="10"/>
        <rFont val="ＭＳ Ｐゴシック"/>
        <family val="3"/>
        <charset val="128"/>
      </rPr>
      <t>工業化学</t>
    </r>
  </si>
  <si>
    <r>
      <rPr>
        <sz val="10"/>
        <rFont val="ＭＳ Ｐゴシック"/>
        <family val="3"/>
        <charset val="128"/>
      </rPr>
      <t>化学工学</t>
    </r>
  </si>
  <si>
    <r>
      <rPr>
        <sz val="10"/>
        <rFont val="ＭＳ Ｐゴシック"/>
        <family val="3"/>
        <charset val="128"/>
      </rPr>
      <t>土木</t>
    </r>
  </si>
  <si>
    <r>
      <rPr>
        <sz val="10"/>
        <rFont val="ＭＳ Ｐゴシック"/>
        <family val="3"/>
        <charset val="128"/>
      </rPr>
      <t>建築</t>
    </r>
  </si>
  <si>
    <r>
      <rPr>
        <sz val="10"/>
        <rFont val="ＭＳ Ｐゴシック"/>
        <family val="3"/>
        <charset val="128"/>
      </rPr>
      <t>インテリア</t>
    </r>
    <phoneticPr fontId="4"/>
  </si>
  <si>
    <r>
      <rPr>
        <sz val="10"/>
        <rFont val="ＭＳ Ｐゴシック"/>
        <family val="3"/>
        <charset val="128"/>
      </rPr>
      <t>デザイン</t>
    </r>
  </si>
  <si>
    <r>
      <rPr>
        <sz val="10"/>
        <rFont val="ＭＳ Ｐゴシック"/>
        <family val="3"/>
        <charset val="128"/>
      </rPr>
      <t>情報科学</t>
    </r>
  </si>
  <si>
    <r>
      <rPr>
        <sz val="10"/>
        <rFont val="ＭＳ Ｐゴシック"/>
        <family val="3"/>
        <charset val="128"/>
      </rPr>
      <t>工芸</t>
    </r>
    <rPh sb="0" eb="2">
      <t>コウゲイ</t>
    </rPh>
    <phoneticPr fontId="4"/>
  </si>
  <si>
    <r>
      <rPr>
        <sz val="10"/>
        <rFont val="ＭＳ Ｐゴシック"/>
        <family val="3"/>
        <charset val="128"/>
      </rPr>
      <t>商業</t>
    </r>
  </si>
  <si>
    <r>
      <rPr>
        <sz val="10"/>
        <rFont val="ＭＳ Ｐゴシック"/>
        <family val="3"/>
        <charset val="128"/>
      </rPr>
      <t>水産</t>
    </r>
    <rPh sb="0" eb="2">
      <t>スイサン</t>
    </rPh>
    <phoneticPr fontId="4"/>
  </si>
  <si>
    <r>
      <rPr>
        <sz val="10"/>
        <rFont val="ＭＳ Ｐゴシック"/>
        <family val="3"/>
        <charset val="128"/>
      </rPr>
      <t>海洋技術</t>
    </r>
    <rPh sb="0" eb="2">
      <t>カイヨウ</t>
    </rPh>
    <rPh sb="2" eb="4">
      <t>ギジュツカ</t>
    </rPh>
    <phoneticPr fontId="4"/>
  </si>
  <si>
    <r>
      <rPr>
        <sz val="10"/>
        <rFont val="ＭＳ Ｐゴシック"/>
        <family val="3"/>
        <charset val="128"/>
      </rPr>
      <t>海洋生産</t>
    </r>
    <rPh sb="0" eb="2">
      <t>カイヨウ</t>
    </rPh>
    <rPh sb="2" eb="4">
      <t>セイサン</t>
    </rPh>
    <phoneticPr fontId="4"/>
  </si>
  <si>
    <r>
      <rPr>
        <sz val="10"/>
        <rFont val="ＭＳ Ｐゴシック"/>
        <family val="3"/>
        <charset val="128"/>
      </rPr>
      <t>家庭</t>
    </r>
  </si>
  <si>
    <r>
      <rPr>
        <sz val="10"/>
        <rFont val="ＭＳ Ｐゴシック"/>
        <family val="3"/>
        <charset val="128"/>
      </rPr>
      <t>生活ﾃﾞｻﾞｲﾝ</t>
    </r>
    <rPh sb="0" eb="2">
      <t>セイカツ</t>
    </rPh>
    <phoneticPr fontId="8"/>
  </si>
  <si>
    <r>
      <rPr>
        <sz val="10"/>
        <rFont val="ＭＳ Ｐゴシック"/>
        <family val="3"/>
        <charset val="128"/>
      </rPr>
      <t>看護</t>
    </r>
    <rPh sb="0" eb="2">
      <t>カンゴ</t>
    </rPh>
    <phoneticPr fontId="4"/>
  </si>
  <si>
    <r>
      <rPr>
        <sz val="10"/>
        <rFont val="ＭＳ Ｐゴシック"/>
        <family val="3"/>
        <charset val="128"/>
      </rPr>
      <t>外国語</t>
    </r>
  </si>
  <si>
    <r>
      <rPr>
        <sz val="10"/>
        <rFont val="ＭＳ Ｐゴシック"/>
        <family val="3"/>
        <charset val="128"/>
      </rPr>
      <t>英語実務</t>
    </r>
  </si>
  <si>
    <r>
      <rPr>
        <sz val="10"/>
        <rFont val="ＭＳ Ｐゴシック"/>
        <family val="3"/>
        <charset val="128"/>
      </rPr>
      <t>美術</t>
    </r>
  </si>
  <si>
    <r>
      <rPr>
        <sz val="10"/>
        <rFont val="ＭＳ Ｐゴシック"/>
        <family val="3"/>
        <charset val="128"/>
      </rPr>
      <t>音楽</t>
    </r>
  </si>
  <si>
    <r>
      <rPr>
        <sz val="10"/>
        <rFont val="ＭＳ Ｐゴシック"/>
        <family val="3"/>
        <charset val="128"/>
      </rPr>
      <t>音楽</t>
    </r>
    <rPh sb="0" eb="2">
      <t>オンガク</t>
    </rPh>
    <phoneticPr fontId="4"/>
  </si>
  <si>
    <r>
      <rPr>
        <sz val="10"/>
        <rFont val="ＭＳ Ｐゴシック"/>
        <family val="3"/>
        <charset val="128"/>
      </rPr>
      <t>理数</t>
    </r>
  </si>
  <si>
    <r>
      <rPr>
        <sz val="10"/>
        <rFont val="ＭＳ Ｐゴシック"/>
        <family val="3"/>
        <charset val="128"/>
      </rPr>
      <t>理数</t>
    </r>
    <rPh sb="0" eb="2">
      <t>リスウ</t>
    </rPh>
    <phoneticPr fontId="4"/>
  </si>
  <si>
    <r>
      <rPr>
        <sz val="10"/>
        <rFont val="ＭＳ Ｐゴシック"/>
        <family val="3"/>
        <charset val="128"/>
      </rPr>
      <t>情報</t>
    </r>
    <rPh sb="0" eb="2">
      <t>ジョウホウ</t>
    </rPh>
    <phoneticPr fontId="4"/>
  </si>
  <si>
    <r>
      <rPr>
        <sz val="10"/>
        <rFont val="ＭＳ Ｐゴシック"/>
        <family val="3"/>
        <charset val="128"/>
      </rPr>
      <t>情報技術</t>
    </r>
    <rPh sb="0" eb="2">
      <t>ジョウホウ</t>
    </rPh>
    <rPh sb="2" eb="4">
      <t>ギジュツ</t>
    </rPh>
    <phoneticPr fontId="4"/>
  </si>
  <si>
    <r>
      <rPr>
        <sz val="10"/>
        <rFont val="ＭＳ Ｐゴシック"/>
        <family val="3"/>
        <charset val="128"/>
      </rPr>
      <t>情報数理</t>
    </r>
    <rPh sb="0" eb="2">
      <t>ジョウホウ</t>
    </rPh>
    <rPh sb="2" eb="4">
      <t>スウリ</t>
    </rPh>
    <phoneticPr fontId="8"/>
  </si>
  <si>
    <r>
      <rPr>
        <sz val="10"/>
        <rFont val="ＭＳ Ｐゴシック"/>
        <family val="3"/>
        <charset val="128"/>
      </rPr>
      <t>福祉</t>
    </r>
    <rPh sb="0" eb="2">
      <t>フクシ</t>
    </rPh>
    <phoneticPr fontId="4"/>
  </si>
  <si>
    <r>
      <rPr>
        <sz val="10"/>
        <rFont val="ＭＳ Ｐゴシック"/>
        <family val="3"/>
        <charset val="128"/>
      </rPr>
      <t>文理</t>
    </r>
    <rPh sb="0" eb="2">
      <t>ブンリ</t>
    </rPh>
    <phoneticPr fontId="4"/>
  </si>
  <si>
    <r>
      <rPr>
        <sz val="10"/>
        <rFont val="ＭＳ Ｐゴシック"/>
        <family val="3"/>
        <charset val="128"/>
      </rPr>
      <t>文理</t>
    </r>
  </si>
  <si>
    <r>
      <rPr>
        <sz val="10"/>
        <rFont val="ＭＳ Ｐゴシック"/>
        <family val="3"/>
        <charset val="128"/>
      </rPr>
      <t>総合</t>
    </r>
  </si>
  <si>
    <r>
      <rPr>
        <sz val="10"/>
        <rFont val="ＭＳ Ｐゴシック"/>
        <family val="3"/>
        <charset val="128"/>
      </rPr>
      <t>計</t>
    </r>
    <rPh sb="0" eb="1">
      <t>ケイ</t>
    </rPh>
    <phoneticPr fontId="4"/>
  </si>
  <si>
    <r>
      <rPr>
        <sz val="10"/>
        <rFont val="ＭＳ Ｐゴシック"/>
        <family val="3"/>
        <charset val="128"/>
      </rPr>
      <t>私立</t>
    </r>
  </si>
  <si>
    <r>
      <rPr>
        <sz val="10"/>
        <rFont val="ＭＳ Ｐゴシック"/>
        <family val="3"/>
        <charset val="128"/>
      </rPr>
      <t>家庭</t>
    </r>
    <rPh sb="0" eb="2">
      <t>カテイ</t>
    </rPh>
    <phoneticPr fontId="4"/>
  </si>
  <si>
    <r>
      <rPr>
        <sz val="10"/>
        <rFont val="ＭＳ Ｐゴシック"/>
        <family val="3"/>
        <charset val="128"/>
      </rPr>
      <t>食物</t>
    </r>
  </si>
  <si>
    <r>
      <rPr>
        <sz val="10"/>
        <rFont val="ＭＳ Ｐゴシック"/>
        <family val="3"/>
        <charset val="128"/>
      </rPr>
      <t>衛生看護</t>
    </r>
    <rPh sb="0" eb="2">
      <t>エイセイ</t>
    </rPh>
    <phoneticPr fontId="8"/>
  </si>
  <si>
    <r>
      <rPr>
        <sz val="10"/>
        <rFont val="ＭＳ Ｐゴシック"/>
        <family val="3"/>
        <charset val="128"/>
      </rPr>
      <t>看護</t>
    </r>
    <rPh sb="0" eb="2">
      <t>カンゴ</t>
    </rPh>
    <phoneticPr fontId="8"/>
  </si>
  <si>
    <r>
      <rPr>
        <sz val="10"/>
        <rFont val="ＭＳ Ｐゴシック"/>
        <family val="3"/>
        <charset val="128"/>
      </rPr>
      <t>計</t>
    </r>
    <rPh sb="0" eb="1">
      <t>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</si>
</sst>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#,##0;[Red]\-#,##0"/>
    <numFmt numFmtId="177" formatCode="[$-411]General"/>
    <numFmt numFmtId="178" formatCode="#&quot;校&quot;"/>
  </numFmts>
  <fonts count="19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Arial"/>
      <family val="2"/>
    </font>
    <font>
      <sz val="8"/>
      <name val="Arial"/>
      <family val="2"/>
    </font>
    <font>
      <sz val="7"/>
      <name val="ＭＳ 明朝"/>
      <family val="1"/>
      <charset val="128"/>
    </font>
    <font>
      <i/>
      <sz val="11"/>
      <color rgb="FF7F7F7F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Arial"/>
      <family val="2"/>
      <charset val="1"/>
    </font>
    <font>
      <sz val="7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  <charset val="1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" fillId="0" borderId="0"/>
    <xf numFmtId="176" fontId="5" fillId="0" borderId="0" applyBorder="0" applyProtection="0"/>
    <xf numFmtId="176" fontId="5" fillId="0" borderId="0" applyBorder="0" applyProtection="0"/>
  </cellStyleXfs>
  <cellXfs count="584">
    <xf numFmtId="0" fontId="0" fillId="0" borderId="0" xfId="0"/>
    <xf numFmtId="38" fontId="2" fillId="0" borderId="0" xfId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7" fillId="0" borderId="0" xfId="0" applyFont="1" applyFill="1" applyAlignment="1" applyProtection="1">
      <alignment horizontal="distributed" vertical="center" shrinkToFit="1"/>
    </xf>
    <xf numFmtId="38" fontId="6" fillId="0" borderId="0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8" fontId="6" fillId="0" borderId="0" xfId="1" applyFont="1" applyFill="1" applyBorder="1" applyAlignment="1" applyProtection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8" fontId="6" fillId="0" borderId="4" xfId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5" xfId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vertical="center"/>
    </xf>
    <xf numFmtId="38" fontId="6" fillId="0" borderId="15" xfId="1" applyFont="1" applyFill="1" applyBorder="1" applyAlignment="1" applyProtection="1">
      <alignment horizontal="left" vertical="center"/>
    </xf>
    <xf numFmtId="38" fontId="6" fillId="0" borderId="15" xfId="1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38" fontId="6" fillId="0" borderId="22" xfId="1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38" fontId="6" fillId="0" borderId="11" xfId="1" applyFont="1" applyFill="1" applyBorder="1" applyAlignment="1" applyProtection="1">
      <alignment horizontal="center" vertical="center"/>
    </xf>
    <xf numFmtId="38" fontId="6" fillId="0" borderId="25" xfId="1" applyFont="1" applyFill="1" applyBorder="1" applyAlignment="1" applyProtection="1">
      <alignment horizontal="center" vertical="center"/>
    </xf>
    <xf numFmtId="38" fontId="6" fillId="0" borderId="12" xfId="1" applyFont="1" applyFill="1" applyBorder="1" applyAlignment="1" applyProtection="1">
      <alignment horizontal="center" vertical="center"/>
    </xf>
    <xf numFmtId="38" fontId="6" fillId="0" borderId="27" xfId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2" xfId="3" applyFont="1" applyFill="1" applyBorder="1" applyAlignment="1" applyProtection="1">
      <alignment horizontal="distributed" vertical="center" shrinkToFit="1"/>
    </xf>
    <xf numFmtId="38" fontId="6" fillId="0" borderId="2" xfId="3" applyFont="1" applyFill="1" applyBorder="1" applyAlignment="1" applyProtection="1">
      <alignment horizontal="center" vertical="center" shrinkToFit="1"/>
    </xf>
    <xf numFmtId="38" fontId="6" fillId="0" borderId="2" xfId="3" applyFont="1" applyFill="1" applyBorder="1" applyAlignment="1" applyProtection="1">
      <alignment horizontal="left" vertical="center" shrinkToFit="1"/>
    </xf>
    <xf numFmtId="38" fontId="7" fillId="0" borderId="2" xfId="3" applyFont="1" applyFill="1" applyBorder="1" applyAlignment="1" applyProtection="1">
      <alignment horizontal="distributed" vertical="center" shrinkToFit="1"/>
    </xf>
    <xf numFmtId="38" fontId="6" fillId="0" borderId="2" xfId="3" applyFont="1" applyFill="1" applyBorder="1" applyAlignment="1" applyProtection="1">
      <alignment vertical="center" shrinkToFit="1"/>
    </xf>
    <xf numFmtId="38" fontId="6" fillId="0" borderId="2" xfId="1" applyFont="1" applyFill="1" applyBorder="1" applyAlignment="1" applyProtection="1">
      <alignment vertical="center" shrinkToFit="1"/>
    </xf>
    <xf numFmtId="0" fontId="6" fillId="0" borderId="10" xfId="0" applyFont="1" applyFill="1" applyBorder="1" applyAlignment="1">
      <alignment vertical="center"/>
    </xf>
    <xf numFmtId="38" fontId="6" fillId="0" borderId="11" xfId="3" applyFont="1" applyFill="1" applyBorder="1" applyAlignment="1" applyProtection="1">
      <alignment horizontal="distributed" vertical="center" shrinkToFit="1"/>
    </xf>
    <xf numFmtId="38" fontId="6" fillId="0" borderId="11" xfId="3" applyFont="1" applyFill="1" applyBorder="1" applyAlignment="1" applyProtection="1">
      <alignment horizontal="center" vertical="center" shrinkToFit="1"/>
    </xf>
    <xf numFmtId="38" fontId="6" fillId="0" borderId="11" xfId="3" applyFont="1" applyFill="1" applyBorder="1" applyAlignment="1" applyProtection="1">
      <alignment horizontal="left" vertical="center" shrinkToFit="1"/>
    </xf>
    <xf numFmtId="38" fontId="7" fillId="0" borderId="11" xfId="3" applyFont="1" applyFill="1" applyBorder="1" applyAlignment="1" applyProtection="1">
      <alignment horizontal="distributed" vertical="center" shrinkToFit="1"/>
    </xf>
    <xf numFmtId="38" fontId="6" fillId="0" borderId="11" xfId="1" applyFont="1" applyFill="1" applyBorder="1" applyAlignment="1" applyProtection="1">
      <alignment vertical="center" shrinkToFit="1"/>
    </xf>
    <xf numFmtId="38" fontId="6" fillId="0" borderId="11" xfId="3" applyFont="1" applyFill="1" applyBorder="1" applyAlignment="1" applyProtection="1">
      <alignment vertical="center" shrinkToFit="1"/>
    </xf>
    <xf numFmtId="38" fontId="6" fillId="0" borderId="29" xfId="3" applyFont="1" applyFill="1" applyBorder="1" applyAlignment="1" applyProtection="1">
      <alignment horizontal="distributed" vertical="center" shrinkToFit="1"/>
    </xf>
    <xf numFmtId="38" fontId="6" fillId="0" borderId="29" xfId="3" applyFont="1" applyFill="1" applyBorder="1" applyAlignment="1" applyProtection="1">
      <alignment horizontal="center" vertical="center" shrinkToFit="1"/>
    </xf>
    <xf numFmtId="38" fontId="6" fillId="0" borderId="29" xfId="3" applyFont="1" applyFill="1" applyBorder="1" applyAlignment="1" applyProtection="1">
      <alignment horizontal="left" vertical="center" shrinkToFit="1"/>
    </xf>
    <xf numFmtId="38" fontId="7" fillId="0" borderId="29" xfId="3" applyFont="1" applyFill="1" applyBorder="1" applyAlignment="1" applyProtection="1">
      <alignment horizontal="distributed" vertical="center" shrinkToFit="1"/>
    </xf>
    <xf numFmtId="38" fontId="6" fillId="0" borderId="29" xfId="3" applyFont="1" applyFill="1" applyBorder="1" applyAlignment="1" applyProtection="1">
      <alignment vertical="center" shrinkToFit="1"/>
    </xf>
    <xf numFmtId="38" fontId="6" fillId="0" borderId="29" xfId="1" applyFont="1" applyFill="1" applyBorder="1" applyAlignment="1" applyProtection="1">
      <alignment vertical="center" shrinkToFit="1"/>
    </xf>
    <xf numFmtId="38" fontId="6" fillId="0" borderId="12" xfId="1" applyFont="1" applyFill="1" applyBorder="1" applyAlignment="1" applyProtection="1">
      <alignment vertical="center" shrinkToFit="1"/>
    </xf>
    <xf numFmtId="0" fontId="6" fillId="0" borderId="31" xfId="0" applyFont="1" applyFill="1" applyBorder="1" applyAlignment="1">
      <alignment vertical="center"/>
    </xf>
    <xf numFmtId="38" fontId="6" fillId="0" borderId="27" xfId="1" applyFont="1" applyFill="1" applyBorder="1" applyAlignment="1" applyProtection="1">
      <alignment vertical="center" shrinkToFit="1"/>
    </xf>
    <xf numFmtId="0" fontId="6" fillId="0" borderId="34" xfId="4" applyFont="1" applyFill="1" applyBorder="1" applyAlignment="1">
      <alignment horizontal="center" vertical="center" shrinkToFit="1"/>
    </xf>
    <xf numFmtId="38" fontId="6" fillId="0" borderId="35" xfId="3" applyFont="1" applyFill="1" applyBorder="1" applyAlignment="1" applyProtection="1">
      <alignment horizontal="distributed" vertical="center" shrinkToFit="1"/>
    </xf>
    <xf numFmtId="38" fontId="6" fillId="0" borderId="36" xfId="3" applyFont="1" applyFill="1" applyBorder="1" applyAlignment="1" applyProtection="1">
      <alignment horizontal="center" vertical="center" shrinkToFit="1"/>
    </xf>
    <xf numFmtId="38" fontId="6" fillId="0" borderId="36" xfId="3" applyFont="1" applyFill="1" applyBorder="1" applyAlignment="1" applyProtection="1">
      <alignment horizontal="left" vertical="center" shrinkToFit="1"/>
    </xf>
    <xf numFmtId="38" fontId="7" fillId="0" borderId="36" xfId="3" applyFont="1" applyFill="1" applyBorder="1" applyAlignment="1" applyProtection="1">
      <alignment horizontal="distributed" vertical="center" shrinkToFit="1"/>
    </xf>
    <xf numFmtId="38" fontId="6" fillId="0" borderId="36" xfId="3" applyFont="1" applyFill="1" applyBorder="1" applyAlignment="1" applyProtection="1">
      <alignment vertical="center" shrinkToFit="1"/>
    </xf>
    <xf numFmtId="38" fontId="6" fillId="0" borderId="36" xfId="3" applyFont="1" applyFill="1" applyBorder="1" applyAlignment="1" applyProtection="1">
      <alignment vertical="center" shrinkToFit="1"/>
      <protection locked="0"/>
    </xf>
    <xf numFmtId="38" fontId="6" fillId="0" borderId="36" xfId="1" applyFont="1" applyFill="1" applyBorder="1" applyAlignment="1" applyProtection="1">
      <alignment vertical="center" shrinkToFit="1"/>
    </xf>
    <xf numFmtId="38" fontId="6" fillId="0" borderId="37" xfId="1" applyFont="1" applyFill="1" applyBorder="1" applyAlignment="1" applyProtection="1">
      <alignment vertical="center" shrinkToFit="1"/>
      <protection locked="0"/>
    </xf>
    <xf numFmtId="38" fontId="6" fillId="0" borderId="36" xfId="1" applyFont="1" applyFill="1" applyBorder="1" applyAlignment="1" applyProtection="1">
      <alignment vertical="center" shrinkToFit="1"/>
      <protection locked="0"/>
    </xf>
    <xf numFmtId="0" fontId="6" fillId="0" borderId="1" xfId="0" applyFont="1" applyFill="1" applyBorder="1" applyAlignment="1">
      <alignment horizontal="distributed" vertical="center" shrinkToFit="1"/>
    </xf>
    <xf numFmtId="176" fontId="6" fillId="0" borderId="8" xfId="3" applyNumberFormat="1" applyFont="1" applyFill="1" applyBorder="1" applyAlignment="1" applyProtection="1">
      <alignment horizontal="distributed" vertical="center" shrinkToFit="1"/>
    </xf>
    <xf numFmtId="176" fontId="6" fillId="0" borderId="2" xfId="3" applyNumberFormat="1" applyFont="1" applyFill="1" applyBorder="1" applyAlignment="1" applyProtection="1">
      <alignment horizontal="center" vertical="center" shrinkToFit="1"/>
    </xf>
    <xf numFmtId="176" fontId="6" fillId="0" borderId="2" xfId="3" applyNumberFormat="1" applyFont="1" applyFill="1" applyBorder="1" applyAlignment="1" applyProtection="1">
      <alignment horizontal="left" vertical="center" shrinkToFit="1"/>
    </xf>
    <xf numFmtId="176" fontId="7" fillId="0" borderId="2" xfId="3" applyNumberFormat="1" applyFont="1" applyFill="1" applyBorder="1" applyAlignment="1" applyProtection="1">
      <alignment horizontal="distributed" vertical="center" shrinkToFit="1"/>
    </xf>
    <xf numFmtId="176" fontId="6" fillId="0" borderId="2" xfId="2" applyNumberFormat="1" applyFont="1" applyFill="1" applyBorder="1" applyAlignment="1" applyProtection="1">
      <alignment vertical="center" shrinkToFit="1"/>
      <protection locked="0"/>
    </xf>
    <xf numFmtId="176" fontId="6" fillId="0" borderId="2" xfId="1" applyNumberFormat="1" applyFont="1" applyFill="1" applyBorder="1" applyAlignment="1" applyProtection="1">
      <alignment vertical="center" shrinkToFit="1"/>
    </xf>
    <xf numFmtId="176" fontId="6" fillId="0" borderId="2" xfId="1" applyNumberFormat="1" applyFont="1" applyFill="1" applyBorder="1" applyAlignment="1" applyProtection="1">
      <alignment vertical="center" shrinkToFit="1"/>
      <protection locked="0"/>
    </xf>
    <xf numFmtId="176" fontId="6" fillId="0" borderId="6" xfId="1" applyNumberFormat="1" applyFont="1" applyFill="1" applyBorder="1" applyAlignment="1" applyProtection="1">
      <alignment vertical="center" shrinkToFit="1"/>
    </xf>
    <xf numFmtId="176" fontId="6" fillId="0" borderId="28" xfId="1" applyNumberFormat="1" applyFont="1" applyFill="1" applyBorder="1" applyAlignment="1" applyProtection="1">
      <alignment vertical="center" shrinkToFit="1"/>
      <protection locked="0"/>
    </xf>
    <xf numFmtId="176" fontId="6" fillId="0" borderId="39" xfId="3" applyNumberFormat="1" applyFont="1" applyFill="1" applyBorder="1" applyAlignment="1" applyProtection="1">
      <alignment horizontal="distributed" vertical="center" shrinkToFit="1"/>
    </xf>
    <xf numFmtId="176" fontId="6" fillId="0" borderId="11" xfId="3" applyNumberFormat="1" applyFont="1" applyFill="1" applyBorder="1" applyAlignment="1" applyProtection="1">
      <alignment horizontal="center" vertical="center" shrinkToFit="1"/>
    </xf>
    <xf numFmtId="176" fontId="6" fillId="0" borderId="11" xfId="3" applyNumberFormat="1" applyFont="1" applyFill="1" applyBorder="1" applyAlignment="1" applyProtection="1">
      <alignment horizontal="left" vertical="center" shrinkToFit="1"/>
    </xf>
    <xf numFmtId="176" fontId="7" fillId="0" borderId="11" xfId="3" applyNumberFormat="1" applyFont="1" applyFill="1" applyBorder="1" applyAlignment="1" applyProtection="1">
      <alignment horizontal="distributed" vertical="center" shrinkToFit="1"/>
    </xf>
    <xf numFmtId="176" fontId="6" fillId="0" borderId="11" xfId="5" applyFont="1" applyBorder="1" applyAlignment="1" applyProtection="1">
      <alignment vertical="center" shrinkToFit="1"/>
    </xf>
    <xf numFmtId="176" fontId="6" fillId="0" borderId="11" xfId="5" applyFont="1" applyBorder="1" applyAlignment="1" applyProtection="1">
      <alignment vertical="center" shrinkToFit="1"/>
      <protection locked="0"/>
    </xf>
    <xf numFmtId="0" fontId="6" fillId="0" borderId="0" xfId="4" applyFont="1" applyFill="1" applyAlignment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6" fillId="0" borderId="0" xfId="4" applyFont="1" applyFill="1" applyAlignment="1">
      <alignment vertical="center"/>
    </xf>
    <xf numFmtId="177" fontId="6" fillId="0" borderId="39" xfId="3" applyNumberFormat="1" applyFont="1" applyFill="1" applyBorder="1" applyAlignment="1" applyProtection="1">
      <alignment horizontal="distributed" vertical="center" shrinkToFit="1"/>
    </xf>
    <xf numFmtId="38" fontId="6" fillId="0" borderId="11" xfId="3" applyFont="1" applyBorder="1" applyAlignment="1" applyProtection="1">
      <alignment vertical="center" shrinkToFit="1"/>
    </xf>
    <xf numFmtId="176" fontId="6" fillId="0" borderId="18" xfId="3" applyNumberFormat="1" applyFont="1" applyFill="1" applyBorder="1" applyAlignment="1" applyProtection="1">
      <alignment horizontal="distributed" vertical="center" shrinkToFit="1"/>
    </xf>
    <xf numFmtId="176" fontId="6" fillId="0" borderId="29" xfId="3" applyNumberFormat="1" applyFont="1" applyFill="1" applyBorder="1" applyAlignment="1" applyProtection="1">
      <alignment horizontal="center" vertical="center" shrinkToFit="1"/>
    </xf>
    <xf numFmtId="176" fontId="6" fillId="0" borderId="29" xfId="3" applyNumberFormat="1" applyFont="1" applyFill="1" applyBorder="1" applyAlignment="1" applyProtection="1">
      <alignment horizontal="left" vertical="center" shrinkToFit="1"/>
    </xf>
    <xf numFmtId="176" fontId="7" fillId="0" borderId="29" xfId="3" applyNumberFormat="1" applyFont="1" applyFill="1" applyBorder="1" applyAlignment="1" applyProtection="1">
      <alignment horizontal="distributed" vertical="center" shrinkToFit="1"/>
    </xf>
    <xf numFmtId="176" fontId="6" fillId="0" borderId="29" xfId="3" applyNumberFormat="1" applyFont="1" applyFill="1" applyBorder="1" applyAlignment="1" applyProtection="1">
      <alignment vertical="center" shrinkToFit="1"/>
    </xf>
    <xf numFmtId="176" fontId="6" fillId="0" borderId="29" xfId="1" applyNumberFormat="1" applyFont="1" applyFill="1" applyBorder="1" applyAlignment="1" applyProtection="1">
      <alignment vertical="center" shrinkToFit="1"/>
    </xf>
    <xf numFmtId="176" fontId="11" fillId="0" borderId="29" xfId="1" applyNumberFormat="1" applyFont="1" applyFill="1" applyBorder="1" applyAlignment="1" applyProtection="1">
      <alignment vertical="center" shrinkToFit="1"/>
    </xf>
    <xf numFmtId="176" fontId="6" fillId="0" borderId="11" xfId="3" applyNumberFormat="1" applyFont="1" applyFill="1" applyBorder="1" applyAlignment="1" applyProtection="1">
      <alignment horizontal="distributed" vertical="center" shrinkToFit="1"/>
    </xf>
    <xf numFmtId="38" fontId="11" fillId="0" borderId="11" xfId="3" applyFont="1" applyBorder="1" applyAlignment="1" applyProtection="1">
      <alignment vertical="center" shrinkToFit="1"/>
    </xf>
    <xf numFmtId="0" fontId="6" fillId="0" borderId="0" xfId="0" applyFont="1" applyFill="1" applyBorder="1" applyAlignment="1">
      <alignment vertical="center"/>
    </xf>
    <xf numFmtId="176" fontId="6" fillId="0" borderId="40" xfId="3" applyNumberFormat="1" applyFont="1" applyFill="1" applyBorder="1" applyAlignment="1" applyProtection="1">
      <alignment horizontal="distributed" vertical="center" shrinkToFit="1"/>
      <protection locked="0"/>
    </xf>
    <xf numFmtId="176" fontId="6" fillId="0" borderId="40" xfId="3" applyNumberFormat="1" applyFont="1" applyFill="1" applyBorder="1" applyAlignment="1" applyProtection="1">
      <alignment horizontal="center" vertical="center" shrinkToFit="1"/>
      <protection locked="0"/>
    </xf>
    <xf numFmtId="176" fontId="6" fillId="0" borderId="40" xfId="3" applyNumberFormat="1" applyFont="1" applyFill="1" applyBorder="1" applyAlignment="1" applyProtection="1">
      <alignment horizontal="left" vertical="center" shrinkToFit="1"/>
      <protection locked="0"/>
    </xf>
    <xf numFmtId="176" fontId="7" fillId="0" borderId="40" xfId="3" applyNumberFormat="1" applyFont="1" applyFill="1" applyBorder="1" applyAlignment="1" applyProtection="1">
      <alignment horizontal="distributed" vertical="center" shrinkToFit="1"/>
      <protection locked="0"/>
    </xf>
    <xf numFmtId="176" fontId="6" fillId="0" borderId="40" xfId="1" applyNumberFormat="1" applyFont="1" applyFill="1" applyBorder="1" applyAlignment="1" applyProtection="1">
      <alignment vertical="center" shrinkToFit="1"/>
      <protection locked="0"/>
    </xf>
    <xf numFmtId="176" fontId="6" fillId="0" borderId="40" xfId="1" applyNumberFormat="1" applyFont="1" applyFill="1" applyBorder="1" applyAlignment="1" applyProtection="1">
      <alignment vertical="center" shrinkToFit="1"/>
    </xf>
    <xf numFmtId="176" fontId="11" fillId="0" borderId="40" xfId="1" applyNumberFormat="1" applyFont="1" applyFill="1" applyBorder="1" applyAlignment="1" applyProtection="1">
      <alignment vertical="center" shrinkToFit="1"/>
    </xf>
    <xf numFmtId="176" fontId="6" fillId="0" borderId="41" xfId="1" applyNumberFormat="1" applyFont="1" applyFill="1" applyBorder="1" applyAlignment="1" applyProtection="1">
      <alignment vertical="center" shrinkToFit="1"/>
      <protection locked="0"/>
    </xf>
    <xf numFmtId="176" fontId="6" fillId="0" borderId="42" xfId="3" applyNumberFormat="1" applyFont="1" applyFill="1" applyBorder="1" applyAlignment="1" applyProtection="1">
      <alignment horizontal="distributed" vertical="center" shrinkToFit="1"/>
    </xf>
    <xf numFmtId="176" fontId="6" fillId="0" borderId="42" xfId="3" applyNumberFormat="1" applyFont="1" applyFill="1" applyBorder="1" applyAlignment="1" applyProtection="1">
      <alignment horizontal="center" vertical="center" shrinkToFit="1"/>
    </xf>
    <xf numFmtId="176" fontId="6" fillId="0" borderId="42" xfId="3" applyNumberFormat="1" applyFont="1" applyFill="1" applyBorder="1" applyAlignment="1" applyProtection="1">
      <alignment horizontal="left" vertical="center" shrinkToFit="1"/>
    </xf>
    <xf numFmtId="176" fontId="7" fillId="0" borderId="42" xfId="3" applyNumberFormat="1" applyFont="1" applyFill="1" applyBorder="1" applyAlignment="1" applyProtection="1">
      <alignment horizontal="distributed" vertical="center" shrinkToFit="1"/>
    </xf>
    <xf numFmtId="176" fontId="6" fillId="0" borderId="45" xfId="1" applyNumberFormat="1" applyFont="1" applyFill="1" applyBorder="1" applyAlignment="1" applyProtection="1">
      <alignment vertical="center" shrinkToFit="1"/>
      <protection locked="0"/>
    </xf>
    <xf numFmtId="38" fontId="6" fillId="0" borderId="42" xfId="3" applyFont="1" applyFill="1" applyBorder="1" applyAlignment="1" applyProtection="1">
      <alignment horizontal="distributed" vertical="center" wrapText="1" shrinkToFit="1"/>
    </xf>
    <xf numFmtId="176" fontId="2" fillId="0" borderId="42" xfId="3" applyNumberFormat="1" applyFont="1" applyFill="1" applyBorder="1" applyAlignment="1" applyProtection="1">
      <alignment horizontal="left" vertical="center" shrinkToFit="1"/>
    </xf>
    <xf numFmtId="176" fontId="6" fillId="0" borderId="42" xfId="3" applyNumberFormat="1" applyFont="1" applyFill="1" applyBorder="1" applyAlignment="1" applyProtection="1">
      <alignment vertical="center" shrinkToFit="1"/>
    </xf>
    <xf numFmtId="176" fontId="11" fillId="0" borderId="11" xfId="1" applyNumberFormat="1" applyFont="1" applyFill="1" applyBorder="1" applyAlignment="1" applyProtection="1">
      <alignment vertical="center" shrinkToFit="1"/>
    </xf>
    <xf numFmtId="176" fontId="6" fillId="0" borderId="11" xfId="1" applyNumberFormat="1" applyFont="1" applyFill="1" applyBorder="1" applyAlignment="1" applyProtection="1">
      <alignment vertical="center" shrinkToFit="1"/>
    </xf>
    <xf numFmtId="176" fontId="6" fillId="0" borderId="27" xfId="1" applyNumberFormat="1" applyFont="1" applyFill="1" applyBorder="1" applyAlignment="1" applyProtection="1">
      <alignment vertical="center" shrinkToFit="1"/>
    </xf>
    <xf numFmtId="176" fontId="7" fillId="0" borderId="39" xfId="3" applyNumberFormat="1" applyFont="1" applyFill="1" applyBorder="1" applyAlignment="1" applyProtection="1">
      <alignment horizontal="distributed" vertical="center" shrinkToFit="1"/>
    </xf>
    <xf numFmtId="176" fontId="6" fillId="0" borderId="12" xfId="3" applyNumberFormat="1" applyFont="1" applyFill="1" applyBorder="1" applyAlignment="1" applyProtection="1">
      <alignment horizontal="distributed" vertical="center" shrinkToFit="1"/>
    </xf>
    <xf numFmtId="176" fontId="6" fillId="0" borderId="17" xfId="3" applyNumberFormat="1" applyFont="1" applyFill="1" applyBorder="1" applyAlignment="1" applyProtection="1">
      <alignment horizontal="center" vertical="center" shrinkToFit="1"/>
    </xf>
    <xf numFmtId="176" fontId="6" fillId="0" borderId="13" xfId="3" applyNumberFormat="1" applyFont="1" applyFill="1" applyBorder="1" applyAlignment="1" applyProtection="1">
      <alignment horizontal="left" vertical="center" shrinkToFit="1"/>
    </xf>
    <xf numFmtId="176" fontId="7" fillId="0" borderId="12" xfId="3" applyNumberFormat="1" applyFont="1" applyFill="1" applyBorder="1" applyAlignment="1" applyProtection="1">
      <alignment horizontal="distributed" vertical="center" shrinkToFit="1"/>
    </xf>
    <xf numFmtId="38" fontId="11" fillId="0" borderId="12" xfId="3" applyFont="1" applyBorder="1" applyAlignment="1" applyProtection="1">
      <alignment vertical="center" shrinkToFit="1"/>
    </xf>
    <xf numFmtId="176" fontId="6" fillId="0" borderId="39" xfId="3" applyNumberFormat="1" applyFont="1" applyFill="1" applyBorder="1" applyAlignment="1" applyProtection="1">
      <alignment horizontal="center" vertical="center" shrinkToFit="1"/>
    </xf>
    <xf numFmtId="176" fontId="6" fillId="0" borderId="39" xfId="3" applyNumberFormat="1" applyFont="1" applyFill="1" applyBorder="1" applyAlignment="1" applyProtection="1">
      <alignment horizontal="left" vertical="center" shrinkToFit="1"/>
    </xf>
    <xf numFmtId="176" fontId="11" fillId="0" borderId="40" xfId="1" applyNumberFormat="1" applyFont="1" applyFill="1" applyBorder="1" applyAlignment="1" applyProtection="1">
      <alignment vertical="center" shrinkToFit="1"/>
      <protection locked="0"/>
    </xf>
    <xf numFmtId="176" fontId="6" fillId="0" borderId="41" xfId="1" applyNumberFormat="1" applyFont="1" applyFill="1" applyBorder="1" applyAlignment="1" applyProtection="1">
      <alignment vertical="center" shrinkToFit="1"/>
    </xf>
    <xf numFmtId="176" fontId="6" fillId="0" borderId="11" xfId="3" applyNumberFormat="1" applyFont="1" applyFill="1" applyBorder="1" applyAlignment="1" applyProtection="1">
      <alignment vertical="center" shrinkToFit="1"/>
    </xf>
    <xf numFmtId="38" fontId="6" fillId="0" borderId="51" xfId="3" applyFont="1" applyFill="1" applyBorder="1" applyAlignment="1" applyProtection="1">
      <alignment vertical="center" shrinkToFit="1"/>
    </xf>
    <xf numFmtId="38" fontId="6" fillId="0" borderId="51" xfId="1" applyFont="1" applyFill="1" applyBorder="1" applyAlignment="1" applyProtection="1">
      <alignment vertical="center" shrinkToFit="1"/>
    </xf>
    <xf numFmtId="38" fontId="6" fillId="0" borderId="52" xfId="1" applyFont="1" applyFill="1" applyBorder="1" applyAlignment="1" applyProtection="1">
      <alignment vertical="center" shrinkToFit="1"/>
    </xf>
    <xf numFmtId="0" fontId="6" fillId="0" borderId="10" xfId="0" applyFont="1" applyFill="1" applyBorder="1" applyAlignment="1">
      <alignment horizontal="distributed" vertical="center"/>
    </xf>
    <xf numFmtId="178" fontId="6" fillId="0" borderId="20" xfId="3" applyNumberFormat="1" applyFont="1" applyFill="1" applyBorder="1" applyAlignment="1" applyProtection="1">
      <alignment vertical="center" shrinkToFit="1"/>
    </xf>
    <xf numFmtId="38" fontId="6" fillId="0" borderId="0" xfId="3" applyFont="1" applyFill="1" applyBorder="1" applyAlignment="1" applyProtection="1">
      <alignment horizontal="center" vertical="center"/>
    </xf>
    <xf numFmtId="38" fontId="7" fillId="0" borderId="39" xfId="3" applyFont="1" applyFill="1" applyBorder="1" applyAlignment="1" applyProtection="1">
      <alignment horizontal="distributed" vertical="center" shrinkToFit="1"/>
    </xf>
    <xf numFmtId="38" fontId="6" fillId="0" borderId="26" xfId="3" applyFont="1" applyFill="1" applyBorder="1" applyAlignment="1" applyProtection="1">
      <alignment vertical="center" shrinkToFit="1"/>
    </xf>
    <xf numFmtId="38" fontId="6" fillId="0" borderId="26" xfId="1" applyFont="1" applyFill="1" applyBorder="1" applyAlignment="1" applyProtection="1">
      <alignment vertical="center" shrinkToFit="1"/>
    </xf>
    <xf numFmtId="38" fontId="6" fillId="0" borderId="53" xfId="1" applyFont="1" applyFill="1" applyBorder="1" applyAlignment="1" applyProtection="1">
      <alignment vertical="center" shrinkToFit="1"/>
    </xf>
    <xf numFmtId="0" fontId="6" fillId="0" borderId="34" xfId="0" applyFont="1" applyFill="1" applyBorder="1" applyAlignment="1">
      <alignment horizontal="distributed" vertical="center"/>
    </xf>
    <xf numFmtId="178" fontId="6" fillId="0" borderId="37" xfId="3" applyNumberFormat="1" applyFont="1" applyFill="1" applyBorder="1" applyAlignment="1" applyProtection="1">
      <alignment vertical="center" shrinkToFit="1"/>
    </xf>
    <xf numFmtId="38" fontId="6" fillId="0" borderId="54" xfId="3" applyFont="1" applyFill="1" applyBorder="1" applyAlignment="1" applyProtection="1">
      <alignment horizontal="center" vertical="center"/>
    </xf>
    <xf numFmtId="38" fontId="7" fillId="0" borderId="35" xfId="3" applyFont="1" applyFill="1" applyBorder="1" applyAlignment="1" applyProtection="1">
      <alignment horizontal="distributed" vertical="center" shrinkToFit="1"/>
    </xf>
    <xf numFmtId="38" fontId="6" fillId="0" borderId="38" xfId="1" applyFont="1" applyFill="1" applyBorder="1" applyAlignment="1" applyProtection="1">
      <alignment vertical="center" shrinkToFit="1"/>
    </xf>
    <xf numFmtId="0" fontId="6" fillId="0" borderId="31" xfId="0" applyFont="1" applyFill="1" applyBorder="1" applyAlignment="1">
      <alignment horizontal="distributed" vertical="center"/>
    </xf>
    <xf numFmtId="178" fontId="6" fillId="0" borderId="32" xfId="0" applyNumberFormat="1" applyFont="1" applyFill="1" applyBorder="1" applyAlignment="1">
      <alignment vertical="center" shrinkToFit="1"/>
    </xf>
    <xf numFmtId="0" fontId="6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shrinkToFit="1"/>
    </xf>
    <xf numFmtId="0" fontId="6" fillId="0" borderId="0" xfId="0" applyFont="1" applyFill="1" applyAlignment="1">
      <alignment horizontal="center" shrinkToFit="1"/>
    </xf>
    <xf numFmtId="0" fontId="7" fillId="0" borderId="0" xfId="0" applyFont="1" applyFill="1" applyAlignment="1" applyProtection="1">
      <alignment horizontal="distributed" shrinkToFit="1"/>
    </xf>
    <xf numFmtId="0" fontId="6" fillId="0" borderId="0" xfId="0" applyFont="1" applyFill="1" applyAlignment="1">
      <alignment horizontal="center"/>
    </xf>
    <xf numFmtId="38" fontId="13" fillId="0" borderId="0" xfId="1" applyFont="1" applyFill="1" applyBorder="1" applyAlignment="1" applyProtection="1">
      <alignment horizontal="left" vertical="center"/>
    </xf>
    <xf numFmtId="38" fontId="13" fillId="0" borderId="0" xfId="1" applyFont="1" applyFill="1" applyBorder="1" applyAlignment="1">
      <alignment horizontal="distributed" vertical="center"/>
    </xf>
    <xf numFmtId="38" fontId="13" fillId="0" borderId="0" xfId="1" applyFont="1" applyFill="1" applyAlignment="1">
      <alignment vertical="center"/>
    </xf>
    <xf numFmtId="38" fontId="13" fillId="0" borderId="32" xfId="1" applyFont="1" applyFill="1" applyBorder="1" applyAlignment="1">
      <alignment horizontal="distributed" vertical="center"/>
    </xf>
    <xf numFmtId="38" fontId="13" fillId="0" borderId="0" xfId="1" applyFont="1" applyFill="1" applyBorder="1" applyAlignment="1">
      <alignment vertical="center"/>
    </xf>
    <xf numFmtId="38" fontId="13" fillId="0" borderId="0" xfId="1" applyFont="1" applyFill="1" applyAlignment="1">
      <alignment horizontal="distributed" vertical="center"/>
    </xf>
    <xf numFmtId="38" fontId="13" fillId="0" borderId="0" xfId="1" applyFont="1" applyFill="1" applyBorder="1" applyAlignment="1" applyProtection="1">
      <alignment horizontal="right" vertical="center"/>
    </xf>
    <xf numFmtId="38" fontId="13" fillId="0" borderId="0" xfId="1" applyFont="1" applyFill="1" applyAlignment="1">
      <alignment horizontal="center" vertical="center"/>
    </xf>
    <xf numFmtId="38" fontId="14" fillId="0" borderId="4" xfId="1" applyFont="1" applyFill="1" applyBorder="1" applyAlignment="1">
      <alignment vertical="center"/>
    </xf>
    <xf numFmtId="38" fontId="14" fillId="0" borderId="5" xfId="1" applyFont="1" applyFill="1" applyBorder="1" applyAlignment="1">
      <alignment vertical="center"/>
    </xf>
    <xf numFmtId="38" fontId="14" fillId="0" borderId="3" xfId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14" fillId="0" borderId="0" xfId="1" applyFont="1" applyFill="1" applyAlignment="1">
      <alignment horizontal="center" vertical="center"/>
    </xf>
    <xf numFmtId="38" fontId="14" fillId="0" borderId="0" xfId="1" applyFont="1" applyFill="1" applyAlignment="1">
      <alignment vertical="center"/>
    </xf>
    <xf numFmtId="38" fontId="14" fillId="0" borderId="21" xfId="1" applyFont="1" applyFill="1" applyBorder="1" applyAlignment="1">
      <alignment horizontal="center" vertical="center"/>
    </xf>
    <xf numFmtId="38" fontId="14" fillId="0" borderId="22" xfId="1" applyFont="1" applyFill="1" applyBorder="1" applyAlignment="1">
      <alignment horizontal="center" vertical="center"/>
    </xf>
    <xf numFmtId="38" fontId="14" fillId="0" borderId="22" xfId="1" applyFont="1" applyFill="1" applyBorder="1" applyAlignment="1">
      <alignment vertical="center"/>
    </xf>
    <xf numFmtId="38" fontId="14" fillId="0" borderId="23" xfId="1" applyFont="1" applyFill="1" applyBorder="1" applyAlignment="1">
      <alignment horizontal="center" vertical="center"/>
    </xf>
    <xf numFmtId="38" fontId="14" fillId="0" borderId="22" xfId="1" applyFont="1" applyFill="1" applyBorder="1" applyAlignment="1" applyProtection="1">
      <alignment horizontal="center" vertical="center"/>
    </xf>
    <xf numFmtId="38" fontId="14" fillId="0" borderId="26" xfId="1" applyFont="1" applyFill="1" applyBorder="1" applyAlignment="1" applyProtection="1">
      <alignment horizontal="center" vertical="center"/>
    </xf>
    <xf numFmtId="38" fontId="14" fillId="0" borderId="25" xfId="1" applyFont="1" applyFill="1" applyBorder="1" applyAlignment="1" applyProtection="1">
      <alignment horizontal="center" vertical="center"/>
    </xf>
    <xf numFmtId="38" fontId="14" fillId="0" borderId="53" xfId="1" applyFont="1" applyFill="1" applyBorder="1" applyAlignment="1" applyProtection="1">
      <alignment horizontal="center" vertical="center"/>
    </xf>
    <xf numFmtId="38" fontId="14" fillId="0" borderId="34" xfId="1" applyFont="1" applyFill="1" applyBorder="1" applyAlignment="1" applyProtection="1">
      <alignment horizontal="distributed" vertical="center"/>
    </xf>
    <xf numFmtId="38" fontId="14" fillId="0" borderId="36" xfId="1" applyFont="1" applyFill="1" applyBorder="1" applyAlignment="1" applyProtection="1">
      <alignment horizontal="distributed" vertical="center"/>
    </xf>
    <xf numFmtId="38" fontId="14" fillId="0" borderId="36" xfId="1" applyFont="1" applyFill="1" applyBorder="1" applyAlignment="1">
      <alignment horizontal="distributed" vertical="center"/>
    </xf>
    <xf numFmtId="38" fontId="14" fillId="0" borderId="36" xfId="1" applyFont="1" applyFill="1" applyBorder="1" applyAlignment="1" applyProtection="1">
      <alignment vertical="center" shrinkToFit="1"/>
    </xf>
    <xf numFmtId="38" fontId="14" fillId="0" borderId="36" xfId="1" applyFont="1" applyFill="1" applyBorder="1" applyAlignment="1">
      <alignment vertical="center" shrinkToFit="1"/>
    </xf>
    <xf numFmtId="38" fontId="14" fillId="0" borderId="37" xfId="1" applyFont="1" applyFill="1" applyBorder="1" applyAlignment="1">
      <alignment vertical="center" shrinkToFit="1"/>
    </xf>
    <xf numFmtId="38" fontId="14" fillId="0" borderId="38" xfId="1" applyFont="1" applyFill="1" applyBorder="1" applyAlignment="1">
      <alignment vertical="center" shrinkToFit="1"/>
    </xf>
    <xf numFmtId="38" fontId="14" fillId="0" borderId="1" xfId="1" applyFont="1" applyFill="1" applyBorder="1" applyAlignment="1" applyProtection="1">
      <alignment horizontal="distributed" vertical="center"/>
    </xf>
    <xf numFmtId="38" fontId="14" fillId="0" borderId="2" xfId="1" applyFont="1" applyFill="1" applyBorder="1" applyAlignment="1" applyProtection="1">
      <alignment horizontal="distributed" vertical="center"/>
    </xf>
    <xf numFmtId="38" fontId="14" fillId="0" borderId="2" xfId="1" applyFont="1" applyFill="1" applyBorder="1" applyAlignment="1">
      <alignment horizontal="distributed" vertical="center"/>
    </xf>
    <xf numFmtId="38" fontId="14" fillId="0" borderId="2" xfId="1" applyFont="1" applyFill="1" applyBorder="1" applyAlignment="1" applyProtection="1">
      <alignment vertical="center" shrinkToFit="1"/>
    </xf>
    <xf numFmtId="38" fontId="14" fillId="0" borderId="56" xfId="1" applyFont="1" applyFill="1" applyBorder="1" applyAlignment="1" applyProtection="1">
      <alignment vertical="center" shrinkToFit="1"/>
    </xf>
    <xf numFmtId="38" fontId="14" fillId="0" borderId="2" xfId="1" applyFont="1" applyFill="1" applyBorder="1" applyAlignment="1">
      <alignment vertical="center" shrinkToFit="1"/>
    </xf>
    <xf numFmtId="38" fontId="14" fillId="0" borderId="6" xfId="1" applyFont="1" applyFill="1" applyBorder="1" applyAlignment="1">
      <alignment vertical="center" shrinkToFit="1"/>
    </xf>
    <xf numFmtId="38" fontId="14" fillId="0" borderId="28" xfId="1" applyFont="1" applyFill="1" applyBorder="1" applyAlignment="1">
      <alignment vertical="center" shrinkToFit="1"/>
    </xf>
    <xf numFmtId="38" fontId="14" fillId="0" borderId="10" xfId="1" applyFont="1" applyFill="1" applyBorder="1" applyAlignment="1" applyProtection="1">
      <alignment horizontal="distributed" vertical="center"/>
    </xf>
    <xf numFmtId="38" fontId="14" fillId="0" borderId="12" xfId="1" applyFont="1" applyFill="1" applyBorder="1" applyAlignment="1" applyProtection="1">
      <alignment horizontal="distributed" vertical="center"/>
    </xf>
    <xf numFmtId="38" fontId="14" fillId="0" borderId="12" xfId="1" applyFont="1" applyFill="1" applyBorder="1" applyAlignment="1">
      <alignment horizontal="distributed" vertical="center"/>
    </xf>
    <xf numFmtId="38" fontId="14" fillId="0" borderId="57" xfId="1" applyFont="1" applyFill="1" applyBorder="1" applyAlignment="1" applyProtection="1">
      <alignment vertical="center" shrinkToFit="1"/>
    </xf>
    <xf numFmtId="38" fontId="14" fillId="0" borderId="57" xfId="1" applyFont="1" applyFill="1" applyBorder="1" applyAlignment="1" applyProtection="1">
      <alignment horizontal="left" vertical="center" shrinkToFit="1"/>
      <protection locked="0"/>
    </xf>
    <xf numFmtId="38" fontId="14" fillId="0" borderId="57" xfId="1" applyFont="1" applyFill="1" applyBorder="1" applyAlignment="1">
      <alignment vertical="center" shrinkToFit="1"/>
    </xf>
    <xf numFmtId="38" fontId="14" fillId="0" borderId="21" xfId="1" applyFont="1" applyFill="1" applyBorder="1" applyAlignment="1">
      <alignment vertical="center" shrinkToFit="1"/>
    </xf>
    <xf numFmtId="38" fontId="14" fillId="0" borderId="58" xfId="1" applyFont="1" applyFill="1" applyBorder="1" applyAlignment="1">
      <alignment vertical="center" shrinkToFit="1"/>
    </xf>
    <xf numFmtId="38" fontId="14" fillId="0" borderId="31" xfId="1" applyFont="1" applyFill="1" applyBorder="1" applyAlignment="1">
      <alignment horizontal="distributed" vertical="center"/>
    </xf>
    <xf numFmtId="38" fontId="14" fillId="0" borderId="26" xfId="1" applyFont="1" applyFill="1" applyBorder="1" applyAlignment="1" applyProtection="1">
      <alignment vertical="center" shrinkToFit="1"/>
    </xf>
    <xf numFmtId="38" fontId="14" fillId="0" borderId="51" xfId="1" applyFont="1" applyFill="1" applyBorder="1" applyAlignment="1" applyProtection="1">
      <alignment vertical="center" shrinkToFit="1"/>
    </xf>
    <xf numFmtId="38" fontId="14" fillId="0" borderId="26" xfId="1" applyFont="1" applyFill="1" applyBorder="1" applyAlignment="1">
      <alignment vertical="center" shrinkToFit="1"/>
    </xf>
    <xf numFmtId="38" fontId="14" fillId="0" borderId="25" xfId="1" applyFont="1" applyFill="1" applyBorder="1" applyAlignment="1">
      <alignment vertical="center" shrinkToFit="1"/>
    </xf>
    <xf numFmtId="38" fontId="14" fillId="0" borderId="53" xfId="1" applyFont="1" applyFill="1" applyBorder="1" applyAlignment="1">
      <alignment vertical="center" shrinkToFit="1"/>
    </xf>
    <xf numFmtId="38" fontId="14" fillId="0" borderId="11" xfId="1" applyFont="1" applyFill="1" applyBorder="1" applyAlignment="1" applyProtection="1">
      <alignment horizontal="distributed" vertical="center"/>
    </xf>
    <xf numFmtId="38" fontId="14" fillId="0" borderId="11" xfId="1" applyFont="1" applyFill="1" applyBorder="1" applyAlignment="1" applyProtection="1">
      <alignment vertical="center" shrinkToFit="1"/>
    </xf>
    <xf numFmtId="38" fontId="14" fillId="0" borderId="11" xfId="1" applyFont="1" applyFill="1" applyBorder="1" applyAlignment="1">
      <alignment vertical="center" shrinkToFit="1"/>
    </xf>
    <xf numFmtId="38" fontId="14" fillId="0" borderId="20" xfId="1" applyFont="1" applyFill="1" applyBorder="1" applyAlignment="1">
      <alignment vertical="center" shrinkToFit="1"/>
    </xf>
    <xf numFmtId="38" fontId="14" fillId="0" borderId="27" xfId="1" applyFont="1" applyFill="1" applyBorder="1" applyAlignment="1">
      <alignment vertical="center" shrinkToFit="1"/>
    </xf>
    <xf numFmtId="38" fontId="14" fillId="0" borderId="10" xfId="1" applyFont="1" applyFill="1" applyBorder="1" applyAlignment="1">
      <alignment horizontal="distributed" vertical="center"/>
    </xf>
    <xf numFmtId="38" fontId="14" fillId="0" borderId="11" xfId="1" applyFont="1" applyFill="1" applyBorder="1" applyAlignment="1">
      <alignment horizontal="distributed" vertical="center"/>
    </xf>
    <xf numFmtId="38" fontId="14" fillId="0" borderId="11" xfId="1" applyFont="1" applyFill="1" applyBorder="1" applyAlignment="1" applyProtection="1">
      <alignment horizontal="distributed" vertical="center" shrinkToFit="1"/>
    </xf>
    <xf numFmtId="38" fontId="14" fillId="0" borderId="11" xfId="1" applyFont="1" applyFill="1" applyBorder="1" applyAlignment="1" applyProtection="1">
      <alignment vertical="center" shrinkToFit="1"/>
      <protection locked="0"/>
    </xf>
    <xf numFmtId="38" fontId="14" fillId="0" borderId="29" xfId="1" applyFont="1" applyFill="1" applyBorder="1" applyAlignment="1" applyProtection="1">
      <alignment horizontal="distributed" vertical="center"/>
    </xf>
    <xf numFmtId="38" fontId="14" fillId="0" borderId="29" xfId="1" applyFont="1" applyFill="1" applyBorder="1" applyAlignment="1" applyProtection="1">
      <alignment vertical="center" shrinkToFit="1"/>
    </xf>
    <xf numFmtId="38" fontId="14" fillId="0" borderId="29" xfId="1" applyFont="1" applyFill="1" applyBorder="1" applyAlignment="1">
      <alignment vertical="center" shrinkToFit="1"/>
    </xf>
    <xf numFmtId="38" fontId="14" fillId="0" borderId="14" xfId="1" applyFont="1" applyFill="1" applyBorder="1" applyAlignment="1">
      <alignment vertical="center" shrinkToFit="1"/>
    </xf>
    <xf numFmtId="38" fontId="14" fillId="0" borderId="30" xfId="1" applyFont="1" applyFill="1" applyBorder="1" applyAlignment="1">
      <alignment vertical="center" shrinkToFit="1"/>
    </xf>
    <xf numFmtId="38" fontId="14" fillId="0" borderId="57" xfId="1" applyFont="1" applyFill="1" applyBorder="1" applyAlignment="1" applyProtection="1">
      <alignment horizontal="distributed" vertical="center"/>
    </xf>
    <xf numFmtId="38" fontId="14" fillId="0" borderId="39" xfId="1" applyFont="1" applyFill="1" applyBorder="1" applyAlignment="1" applyProtection="1">
      <alignment horizontal="distributed" vertical="center"/>
    </xf>
    <xf numFmtId="38" fontId="14" fillId="0" borderId="2" xfId="1" applyFont="1" applyFill="1" applyBorder="1" applyAlignment="1" applyProtection="1">
      <alignment horizontal="left" vertical="center" shrinkToFit="1"/>
      <protection locked="0"/>
    </xf>
    <xf numFmtId="38" fontId="14" fillId="0" borderId="29" xfId="1" applyFont="1" applyFill="1" applyBorder="1" applyAlignment="1" applyProtection="1">
      <alignment horizontal="left" vertical="center" shrinkToFit="1"/>
      <protection locked="0"/>
    </xf>
    <xf numFmtId="38" fontId="14" fillId="0" borderId="57" xfId="1" applyFont="1" applyFill="1" applyBorder="1" applyAlignment="1" applyProtection="1">
      <alignment vertical="center" shrinkToFit="1"/>
      <protection locked="0"/>
    </xf>
    <xf numFmtId="38" fontId="14" fillId="0" borderId="11" xfId="1" applyFont="1" applyFill="1" applyBorder="1" applyAlignment="1" applyProtection="1">
      <alignment horizontal="left" vertical="center" shrinkToFit="1"/>
      <protection locked="0"/>
    </xf>
    <xf numFmtId="38" fontId="14" fillId="0" borderId="36" xfId="1" applyFont="1" applyFill="1" applyBorder="1" applyAlignment="1" applyProtection="1">
      <alignment horizontal="left" vertical="center" shrinkToFit="1"/>
      <protection locked="0"/>
    </xf>
    <xf numFmtId="38" fontId="14" fillId="0" borderId="35" xfId="1" applyFont="1" applyFill="1" applyBorder="1" applyAlignment="1">
      <alignment vertical="center" shrinkToFit="1"/>
    </xf>
    <xf numFmtId="38" fontId="15" fillId="0" borderId="1" xfId="1" applyFont="1" applyFill="1" applyBorder="1" applyAlignment="1">
      <alignment horizontal="distributed" vertical="center"/>
    </xf>
    <xf numFmtId="38" fontId="15" fillId="0" borderId="56" xfId="1" applyFont="1" applyFill="1" applyBorder="1" applyAlignment="1" applyProtection="1">
      <alignment horizontal="distributed" vertical="center"/>
    </xf>
    <xf numFmtId="38" fontId="14" fillId="0" borderId="56" xfId="1" applyFont="1" applyFill="1" applyBorder="1" applyAlignment="1">
      <alignment horizontal="distributed" vertical="center"/>
    </xf>
    <xf numFmtId="38" fontId="14" fillId="0" borderId="29" xfId="1" applyFont="1" applyFill="1" applyBorder="1" applyAlignment="1" applyProtection="1">
      <alignment vertical="center" shrinkToFit="1"/>
      <protection locked="0"/>
    </xf>
    <xf numFmtId="38" fontId="14" fillId="0" borderId="59" xfId="1" applyFont="1" applyFill="1" applyBorder="1" applyAlignment="1">
      <alignment vertical="center" shrinkToFit="1"/>
    </xf>
    <xf numFmtId="38" fontId="14" fillId="0" borderId="10" xfId="1" applyFont="1" applyFill="1" applyBorder="1" applyAlignment="1">
      <alignment vertical="center"/>
    </xf>
    <xf numFmtId="38" fontId="14" fillId="0" borderId="60" xfId="1" applyFont="1" applyFill="1" applyBorder="1" applyAlignment="1">
      <alignment vertical="center"/>
    </xf>
    <xf numFmtId="38" fontId="15" fillId="0" borderId="11" xfId="1" applyFont="1" applyFill="1" applyBorder="1" applyAlignment="1" applyProtection="1">
      <alignment horizontal="distributed" vertical="center"/>
    </xf>
    <xf numFmtId="38" fontId="14" fillId="0" borderId="12" xfId="1" applyFont="1" applyFill="1" applyBorder="1" applyAlignment="1" applyProtection="1">
      <alignment vertical="center" shrinkToFit="1"/>
    </xf>
    <xf numFmtId="38" fontId="14" fillId="0" borderId="57" xfId="1" applyFont="1" applyFill="1" applyBorder="1" applyAlignment="1">
      <alignment horizontal="distributed" vertical="center"/>
    </xf>
    <xf numFmtId="38" fontId="14" fillId="0" borderId="16" xfId="1" applyFont="1" applyFill="1" applyBorder="1" applyAlignment="1" applyProtection="1">
      <alignment horizontal="distributed" vertical="center"/>
    </xf>
    <xf numFmtId="38" fontId="14" fillId="0" borderId="12" xfId="1" applyFont="1" applyFill="1" applyBorder="1" applyAlignment="1">
      <alignment vertical="center" shrinkToFit="1"/>
    </xf>
    <xf numFmtId="38" fontId="14" fillId="0" borderId="13" xfId="1" applyFont="1" applyFill="1" applyBorder="1" applyAlignment="1" applyProtection="1">
      <alignment vertical="center" shrinkToFit="1"/>
    </xf>
    <xf numFmtId="38" fontId="14" fillId="0" borderId="12" xfId="1" applyFont="1" applyFill="1" applyBorder="1" applyAlignment="1" applyProtection="1">
      <alignment vertical="center" shrinkToFit="1"/>
      <protection locked="0"/>
    </xf>
    <xf numFmtId="38" fontId="14" fillId="0" borderId="46" xfId="1" applyFont="1" applyFill="1" applyBorder="1" applyAlignment="1" applyProtection="1">
      <alignment vertical="center" shrinkToFit="1"/>
      <protection locked="0"/>
    </xf>
    <xf numFmtId="38" fontId="14" fillId="0" borderId="51" xfId="1" applyFont="1" applyFill="1" applyBorder="1" applyAlignment="1">
      <alignment vertical="center" shrinkToFit="1"/>
    </xf>
    <xf numFmtId="38" fontId="14" fillId="0" borderId="48" xfId="1" applyFont="1" applyFill="1" applyBorder="1" applyAlignment="1">
      <alignment vertical="center" shrinkToFit="1"/>
    </xf>
    <xf numFmtId="38" fontId="14" fillId="0" borderId="52" xfId="1" applyFont="1" applyFill="1" applyBorder="1" applyAlignment="1" applyProtection="1">
      <alignment vertical="center" shrinkToFit="1"/>
    </xf>
    <xf numFmtId="38" fontId="14" fillId="0" borderId="52" xfId="1" applyFont="1" applyFill="1" applyBorder="1" applyAlignment="1">
      <alignment vertical="center" shrinkToFit="1"/>
    </xf>
    <xf numFmtId="38" fontId="14" fillId="0" borderId="14" xfId="1" applyFont="1" applyFill="1" applyBorder="1" applyAlignment="1">
      <alignment horizontal="distributed" vertical="center"/>
    </xf>
    <xf numFmtId="38" fontId="14" fillId="0" borderId="29" xfId="1" applyFont="1" applyFill="1" applyBorder="1" applyAlignment="1">
      <alignment horizontal="distributed" vertical="center"/>
    </xf>
    <xf numFmtId="38" fontId="14" fillId="0" borderId="2" xfId="1" applyFont="1" applyFill="1" applyBorder="1" applyAlignment="1" applyProtection="1">
      <alignment vertical="center" shrinkToFit="1"/>
      <protection locked="0"/>
    </xf>
    <xf numFmtId="38" fontId="14" fillId="0" borderId="20" xfId="1" applyFont="1" applyFill="1" applyBorder="1" applyAlignment="1" applyProtection="1">
      <alignment vertical="center" shrinkToFit="1"/>
    </xf>
    <xf numFmtId="38" fontId="14" fillId="0" borderId="21" xfId="1" applyFont="1" applyFill="1" applyBorder="1" applyAlignment="1" applyProtection="1">
      <alignment vertical="center" shrinkToFit="1"/>
    </xf>
    <xf numFmtId="38" fontId="14" fillId="0" borderId="58" xfId="1" applyFont="1" applyFill="1" applyBorder="1" applyAlignment="1" applyProtection="1">
      <alignment vertical="center" shrinkToFit="1"/>
      <protection locked="0"/>
    </xf>
    <xf numFmtId="38" fontId="14" fillId="0" borderId="27" xfId="1" applyFont="1" applyFill="1" applyBorder="1" applyAlignment="1" applyProtection="1">
      <alignment vertical="center" shrinkToFit="1"/>
    </xf>
    <xf numFmtId="38" fontId="14" fillId="0" borderId="10" xfId="1" applyFont="1" applyFill="1" applyBorder="1" applyAlignment="1" applyProtection="1">
      <alignment horizontal="distributed" vertical="center" shrinkToFit="1"/>
    </xf>
    <xf numFmtId="38" fontId="14" fillId="0" borderId="1" xfId="1" applyFont="1" applyFill="1" applyBorder="1" applyAlignment="1" applyProtection="1">
      <alignment horizontal="distributed" vertical="center" shrinkToFit="1"/>
    </xf>
    <xf numFmtId="38" fontId="14" fillId="0" borderId="10" xfId="1" applyFont="1" applyFill="1" applyBorder="1" applyAlignment="1">
      <alignment horizontal="distributed" vertical="center" shrinkToFit="1"/>
    </xf>
    <xf numFmtId="38" fontId="14" fillId="0" borderId="11" xfId="1" applyFont="1" applyFill="1" applyBorder="1" applyAlignment="1" applyProtection="1">
      <alignment horizontal="center" vertical="center"/>
    </xf>
    <xf numFmtId="38" fontId="14" fillId="0" borderId="46" xfId="1" applyFont="1" applyFill="1" applyBorder="1" applyAlignment="1" applyProtection="1">
      <alignment vertical="center" shrinkToFit="1"/>
    </xf>
    <xf numFmtId="38" fontId="14" fillId="0" borderId="56" xfId="1" applyFont="1" applyFill="1" applyBorder="1" applyAlignment="1">
      <alignment vertical="center" shrinkToFit="1"/>
    </xf>
    <xf numFmtId="38" fontId="14" fillId="0" borderId="4" xfId="1" applyFont="1" applyFill="1" applyBorder="1" applyAlignment="1">
      <alignment vertical="center" shrinkToFit="1"/>
    </xf>
    <xf numFmtId="38" fontId="14" fillId="0" borderId="10" xfId="1" applyFont="1" applyFill="1" applyBorder="1" applyAlignment="1" applyProtection="1">
      <alignment vertical="center" shrinkToFit="1"/>
    </xf>
    <xf numFmtId="38" fontId="14" fillId="0" borderId="20" xfId="1" applyFont="1" applyFill="1" applyBorder="1" applyAlignment="1">
      <alignment horizontal="distributed" vertical="center"/>
    </xf>
    <xf numFmtId="38" fontId="15" fillId="0" borderId="21" xfId="1" applyFont="1" applyFill="1" applyBorder="1" applyAlignment="1">
      <alignment horizontal="distributed" vertical="center"/>
    </xf>
    <xf numFmtId="38" fontId="14" fillId="0" borderId="20" xfId="1" applyFont="1" applyFill="1" applyBorder="1" applyAlignment="1" applyProtection="1">
      <alignment vertical="center" shrinkToFit="1"/>
      <protection locked="0"/>
    </xf>
    <xf numFmtId="38" fontId="14" fillId="0" borderId="27" xfId="1" applyFont="1" applyFill="1" applyBorder="1" applyAlignment="1" applyProtection="1">
      <alignment vertical="center" shrinkToFit="1"/>
      <protection locked="0"/>
    </xf>
    <xf numFmtId="38" fontId="14" fillId="0" borderId="21" xfId="1" applyFont="1" applyFill="1" applyBorder="1" applyAlignment="1" applyProtection="1">
      <alignment vertical="center" shrinkToFit="1"/>
      <protection locked="0"/>
    </xf>
    <xf numFmtId="176" fontId="14" fillId="0" borderId="34" xfId="1" applyNumberFormat="1" applyFont="1" applyFill="1" applyBorder="1" applyAlignment="1" applyProtection="1">
      <alignment horizontal="distributed" vertical="center" shrinkToFit="1"/>
    </xf>
    <xf numFmtId="176" fontId="14" fillId="0" borderId="36" xfId="1" applyNumberFormat="1" applyFont="1" applyFill="1" applyBorder="1" applyAlignment="1" applyProtection="1">
      <alignment horizontal="distributed" vertical="center"/>
    </xf>
    <xf numFmtId="176" fontId="14" fillId="0" borderId="36" xfId="1" applyNumberFormat="1" applyFont="1" applyFill="1" applyBorder="1" applyAlignment="1">
      <alignment horizontal="distributed" vertical="center"/>
    </xf>
    <xf numFmtId="176" fontId="14" fillId="0" borderId="36" xfId="1" applyNumberFormat="1" applyFont="1" applyFill="1" applyBorder="1" applyAlignment="1" applyProtection="1">
      <alignment vertical="center" shrinkToFit="1"/>
    </xf>
    <xf numFmtId="176" fontId="14" fillId="0" borderId="36" xfId="1" applyNumberFormat="1" applyFont="1" applyFill="1" applyBorder="1" applyAlignment="1" applyProtection="1">
      <alignment vertical="center" shrinkToFit="1"/>
      <protection locked="0"/>
    </xf>
    <xf numFmtId="176" fontId="14" fillId="0" borderId="26" xfId="1" applyNumberFormat="1" applyFont="1" applyFill="1" applyBorder="1" applyAlignment="1" applyProtection="1">
      <alignment vertical="center" shrinkToFit="1"/>
      <protection locked="0"/>
    </xf>
    <xf numFmtId="176" fontId="14" fillId="0" borderId="26" xfId="1" applyNumberFormat="1" applyFont="1" applyFill="1" applyBorder="1" applyAlignment="1">
      <alignment vertical="center" shrinkToFit="1"/>
    </xf>
    <xf numFmtId="176" fontId="14" fillId="0" borderId="25" xfId="1" applyNumberFormat="1" applyFont="1" applyFill="1" applyBorder="1" applyAlignment="1" applyProtection="1">
      <alignment vertical="center" shrinkToFit="1"/>
      <protection locked="0"/>
    </xf>
    <xf numFmtId="176" fontId="14" fillId="0" borderId="53" xfId="1" applyNumberFormat="1" applyFont="1" applyFill="1" applyBorder="1" applyAlignment="1" applyProtection="1">
      <alignment vertical="center" shrinkToFit="1"/>
      <protection locked="0"/>
    </xf>
    <xf numFmtId="176" fontId="14" fillId="0" borderId="0" xfId="1" applyNumberFormat="1" applyFont="1" applyFill="1" applyBorder="1" applyAlignment="1">
      <alignment vertical="center"/>
    </xf>
    <xf numFmtId="176" fontId="14" fillId="0" borderId="0" xfId="1" applyNumberFormat="1" applyFont="1" applyFill="1" applyAlignment="1">
      <alignment horizontal="center" vertical="center"/>
    </xf>
    <xf numFmtId="176" fontId="14" fillId="0" borderId="0" xfId="1" applyNumberFormat="1" applyFont="1" applyFill="1" applyAlignment="1">
      <alignment vertical="center"/>
    </xf>
    <xf numFmtId="176" fontId="14" fillId="0" borderId="10" xfId="1" applyNumberFormat="1" applyFont="1" applyFill="1" applyBorder="1" applyAlignment="1" applyProtection="1">
      <alignment horizontal="distributed" vertical="center"/>
    </xf>
    <xf numFmtId="176" fontId="14" fillId="0" borderId="29" xfId="1" applyNumberFormat="1" applyFont="1" applyFill="1" applyBorder="1" applyAlignment="1" applyProtection="1">
      <alignment horizontal="distributed" vertical="center"/>
    </xf>
    <xf numFmtId="176" fontId="14" fillId="0" borderId="29" xfId="1" applyNumberFormat="1" applyFont="1" applyFill="1" applyBorder="1" applyAlignment="1">
      <alignment horizontal="distributed" vertical="center"/>
    </xf>
    <xf numFmtId="176" fontId="14" fillId="0" borderId="10" xfId="1" applyNumberFormat="1" applyFont="1" applyFill="1" applyBorder="1" applyAlignment="1">
      <alignment horizontal="distributed" vertical="center"/>
    </xf>
    <xf numFmtId="176" fontId="14" fillId="0" borderId="57" xfId="1" applyNumberFormat="1" applyFont="1" applyFill="1" applyBorder="1" applyAlignment="1" applyProtection="1">
      <alignment horizontal="distributed" vertical="center"/>
    </xf>
    <xf numFmtId="38" fontId="16" fillId="0" borderId="11" xfId="3" applyFont="1" applyBorder="1" applyAlignment="1" applyProtection="1">
      <alignment vertical="center" shrinkToFit="1"/>
    </xf>
    <xf numFmtId="176" fontId="14" fillId="0" borderId="11" xfId="1" applyNumberFormat="1" applyFont="1" applyFill="1" applyBorder="1" applyAlignment="1" applyProtection="1">
      <alignment horizontal="distributed" vertical="center"/>
    </xf>
    <xf numFmtId="176" fontId="14" fillId="0" borderId="11" xfId="1" applyNumberFormat="1" applyFont="1" applyFill="1" applyBorder="1" applyAlignment="1">
      <alignment horizontal="distributed" vertical="center"/>
    </xf>
    <xf numFmtId="176" fontId="14" fillId="0" borderId="10" xfId="1" applyNumberFormat="1" applyFont="1" applyFill="1" applyBorder="1" applyAlignment="1" applyProtection="1">
      <alignment horizontal="distributed" vertical="center" shrinkToFit="1"/>
    </xf>
    <xf numFmtId="38" fontId="16" fillId="0" borderId="12" xfId="3" applyFont="1" applyBorder="1" applyAlignment="1" applyProtection="1">
      <alignment vertical="center" shrinkToFit="1"/>
    </xf>
    <xf numFmtId="176" fontId="14" fillId="0" borderId="1" xfId="1" applyNumberFormat="1" applyFont="1" applyFill="1" applyBorder="1" applyAlignment="1" applyProtection="1">
      <alignment horizontal="distributed" vertical="center"/>
    </xf>
    <xf numFmtId="176" fontId="14" fillId="0" borderId="56" xfId="1" applyNumberFormat="1" applyFont="1" applyFill="1" applyBorder="1" applyAlignment="1" applyProtection="1">
      <alignment horizontal="distributed" vertical="center"/>
    </xf>
    <xf numFmtId="176" fontId="14" fillId="0" borderId="56" xfId="1" applyNumberFormat="1" applyFont="1" applyFill="1" applyBorder="1" applyAlignment="1">
      <alignment horizontal="distributed" vertical="center"/>
    </xf>
    <xf numFmtId="176" fontId="15" fillId="0" borderId="11" xfId="1" applyNumberFormat="1" applyFont="1" applyFill="1" applyBorder="1" applyAlignment="1">
      <alignment horizontal="distributed" vertical="center"/>
    </xf>
    <xf numFmtId="176" fontId="14" fillId="0" borderId="61" xfId="1" applyNumberFormat="1" applyFont="1" applyFill="1" applyBorder="1" applyAlignment="1" applyProtection="1">
      <alignment horizontal="distributed" vertical="center"/>
      <protection locked="0"/>
    </xf>
    <xf numFmtId="176" fontId="14" fillId="0" borderId="31" xfId="1" applyNumberFormat="1" applyFont="1" applyFill="1" applyBorder="1" applyAlignment="1">
      <alignment horizontal="distributed" vertical="center"/>
    </xf>
    <xf numFmtId="176" fontId="14" fillId="0" borderId="51" xfId="1" applyNumberFormat="1" applyFont="1" applyFill="1" applyBorder="1" applyAlignment="1" applyProtection="1">
      <alignment vertical="center" shrinkToFit="1"/>
    </xf>
    <xf numFmtId="176" fontId="14" fillId="0" borderId="51" xfId="1" applyNumberFormat="1" applyFont="1" applyFill="1" applyBorder="1" applyAlignment="1">
      <alignment vertical="center" shrinkToFit="1"/>
    </xf>
    <xf numFmtId="176" fontId="14" fillId="0" borderId="48" xfId="1" applyNumberFormat="1" applyFont="1" applyFill="1" applyBorder="1" applyAlignment="1">
      <alignment vertical="center" shrinkToFit="1"/>
    </xf>
    <xf numFmtId="176" fontId="14" fillId="0" borderId="52" xfId="1" applyNumberFormat="1" applyFont="1" applyFill="1" applyBorder="1" applyAlignment="1">
      <alignment vertical="center" shrinkToFit="1"/>
    </xf>
    <xf numFmtId="176" fontId="14" fillId="0" borderId="62" xfId="1" applyNumberFormat="1" applyFont="1" applyFill="1" applyBorder="1" applyAlignment="1" applyProtection="1">
      <alignment vertical="center" shrinkToFit="1"/>
      <protection locked="0"/>
    </xf>
    <xf numFmtId="176" fontId="14" fillId="0" borderId="63" xfId="1" applyNumberFormat="1" applyFont="1" applyFill="1" applyBorder="1" applyAlignment="1" applyProtection="1">
      <alignment vertical="center" shrinkToFit="1"/>
      <protection locked="0"/>
    </xf>
    <xf numFmtId="176" fontId="14" fillId="0" borderId="64" xfId="1" applyNumberFormat="1" applyFont="1" applyFill="1" applyBorder="1" applyAlignment="1" applyProtection="1">
      <alignment vertical="center" shrinkToFit="1"/>
      <protection locked="0"/>
    </xf>
    <xf numFmtId="176" fontId="14" fillId="0" borderId="65" xfId="1" applyNumberFormat="1" applyFont="1" applyFill="1" applyBorder="1" applyAlignment="1" applyProtection="1">
      <alignment vertical="center" shrinkToFit="1"/>
      <protection locked="0"/>
    </xf>
    <xf numFmtId="176" fontId="14" fillId="0" borderId="66" xfId="1" applyNumberFormat="1" applyFont="1" applyFill="1" applyBorder="1" applyAlignment="1" applyProtection="1">
      <alignment vertical="center" shrinkToFit="1"/>
      <protection locked="0"/>
    </xf>
    <xf numFmtId="176" fontId="14" fillId="0" borderId="67" xfId="1" applyNumberFormat="1" applyFont="1" applyFill="1" applyBorder="1" applyAlignment="1" applyProtection="1">
      <alignment vertical="center" shrinkToFit="1"/>
      <protection locked="0"/>
    </xf>
    <xf numFmtId="38" fontId="16" fillId="0" borderId="51" xfId="3" applyFont="1" applyBorder="1" applyAlignment="1" applyProtection="1">
      <alignment vertical="center" shrinkToFit="1"/>
    </xf>
    <xf numFmtId="176" fontId="14" fillId="0" borderId="12" xfId="1" applyNumberFormat="1" applyFont="1" applyFill="1" applyBorder="1" applyAlignment="1">
      <alignment vertical="center" shrinkToFit="1"/>
    </xf>
    <xf numFmtId="176" fontId="14" fillId="0" borderId="13" xfId="1" applyNumberFormat="1" applyFont="1" applyFill="1" applyBorder="1" applyAlignment="1">
      <alignment vertical="center" shrinkToFit="1"/>
    </xf>
    <xf numFmtId="176" fontId="14" fillId="0" borderId="46" xfId="1" applyNumberFormat="1" applyFont="1" applyFill="1" applyBorder="1" applyAlignment="1">
      <alignment vertical="center" shrinkToFit="1"/>
    </xf>
    <xf numFmtId="38" fontId="17" fillId="0" borderId="1" xfId="3" applyFont="1" applyFill="1" applyBorder="1" applyAlignment="1" applyProtection="1">
      <alignment horizontal="distributed" vertical="top" wrapText="1"/>
    </xf>
    <xf numFmtId="176" fontId="14" fillId="0" borderId="56" xfId="1" applyNumberFormat="1" applyFont="1" applyFill="1" applyBorder="1" applyAlignment="1" applyProtection="1">
      <alignment vertical="center" shrinkToFit="1"/>
    </xf>
    <xf numFmtId="176" fontId="14" fillId="0" borderId="56" xfId="1" applyNumberFormat="1" applyFont="1" applyFill="1" applyBorder="1" applyAlignment="1" applyProtection="1">
      <alignment vertical="center" shrinkToFit="1"/>
      <protection locked="0"/>
    </xf>
    <xf numFmtId="176" fontId="14" fillId="0" borderId="4" xfId="1" applyNumberFormat="1" applyFont="1" applyFill="1" applyBorder="1" applyAlignment="1" applyProtection="1">
      <alignment vertical="center" shrinkToFit="1"/>
      <protection locked="0"/>
    </xf>
    <xf numFmtId="176" fontId="14" fillId="0" borderId="59" xfId="1" applyNumberFormat="1" applyFont="1" applyFill="1" applyBorder="1" applyAlignment="1" applyProtection="1">
      <alignment vertical="center" shrinkToFit="1"/>
      <protection locked="0"/>
    </xf>
    <xf numFmtId="176" fontId="14" fillId="0" borderId="57" xfId="1" applyNumberFormat="1" applyFont="1" applyFill="1" applyBorder="1" applyAlignment="1" applyProtection="1">
      <alignment vertical="center" shrinkToFit="1"/>
    </xf>
    <xf numFmtId="176" fontId="14" fillId="0" borderId="57" xfId="1" applyNumberFormat="1" applyFont="1" applyFill="1" applyBorder="1" applyAlignment="1" applyProtection="1">
      <alignment vertical="center" shrinkToFit="1"/>
      <protection locked="0"/>
    </xf>
    <xf numFmtId="176" fontId="14" fillId="0" borderId="21" xfId="1" applyNumberFormat="1" applyFont="1" applyFill="1" applyBorder="1" applyAlignment="1" applyProtection="1">
      <alignment vertical="center" shrinkToFit="1"/>
    </xf>
    <xf numFmtId="176" fontId="14" fillId="0" borderId="48" xfId="1" applyNumberFormat="1" applyFont="1" applyFill="1" applyBorder="1" applyAlignment="1" applyProtection="1">
      <alignment vertical="center" shrinkToFit="1"/>
    </xf>
    <xf numFmtId="176" fontId="14" fillId="0" borderId="52" xfId="1" applyNumberFormat="1" applyFont="1" applyFill="1" applyBorder="1" applyAlignment="1" applyProtection="1">
      <alignment vertical="center" shrinkToFit="1"/>
    </xf>
    <xf numFmtId="176" fontId="14" fillId="0" borderId="10" xfId="1" applyNumberFormat="1" applyFont="1" applyFill="1" applyBorder="1" applyAlignment="1" applyProtection="1">
      <alignment horizontal="distributed" vertical="center" wrapText="1"/>
    </xf>
    <xf numFmtId="0" fontId="14" fillId="0" borderId="10" xfId="1" applyNumberFormat="1" applyFont="1" applyFill="1" applyBorder="1" applyAlignment="1">
      <alignment horizontal="distributed" vertical="center" wrapText="1"/>
    </xf>
    <xf numFmtId="176" fontId="14" fillId="0" borderId="12" xfId="1" applyNumberFormat="1" applyFont="1" applyFill="1" applyBorder="1" applyAlignment="1" applyProtection="1">
      <alignment horizontal="distributed" vertical="center"/>
    </xf>
    <xf numFmtId="176" fontId="14" fillId="0" borderId="71" xfId="1" applyNumberFormat="1" applyFont="1" applyFill="1" applyBorder="1" applyAlignment="1" applyProtection="1">
      <alignment vertical="center" shrinkToFit="1"/>
      <protection locked="0"/>
    </xf>
    <xf numFmtId="176" fontId="16" fillId="0" borderId="77" xfId="6" applyFont="1" applyBorder="1" applyAlignment="1" applyProtection="1">
      <alignment vertical="center" shrinkToFit="1"/>
    </xf>
    <xf numFmtId="176" fontId="14" fillId="0" borderId="77" xfId="1" applyNumberFormat="1" applyFont="1" applyFill="1" applyBorder="1" applyAlignment="1">
      <alignment vertical="center" shrinkToFit="1"/>
    </xf>
    <xf numFmtId="176" fontId="15" fillId="0" borderId="79" xfId="1" applyNumberFormat="1" applyFont="1" applyFill="1" applyBorder="1" applyAlignment="1" applyProtection="1">
      <alignment horizontal="distributed" vertical="center" wrapText="1"/>
    </xf>
    <xf numFmtId="176" fontId="15" fillId="0" borderId="36" xfId="1" applyNumberFormat="1" applyFont="1" applyFill="1" applyBorder="1" applyAlignment="1" applyProtection="1">
      <alignment horizontal="distributed" vertical="center"/>
    </xf>
    <xf numFmtId="176" fontId="14" fillId="0" borderId="35" xfId="1" applyNumberFormat="1" applyFont="1" applyFill="1" applyBorder="1" applyAlignment="1">
      <alignment horizontal="distributed" vertical="center"/>
    </xf>
    <xf numFmtId="176" fontId="14" fillId="0" borderId="34" xfId="1" applyNumberFormat="1" applyFont="1" applyFill="1" applyBorder="1" applyAlignment="1" applyProtection="1">
      <alignment horizontal="distributed" vertical="center" wrapText="1"/>
    </xf>
    <xf numFmtId="176" fontId="14" fillId="0" borderId="80" xfId="1" applyNumberFormat="1" applyFont="1" applyFill="1" applyBorder="1" applyAlignment="1" applyProtection="1">
      <alignment vertical="center" shrinkToFit="1"/>
    </xf>
    <xf numFmtId="176" fontId="14" fillId="0" borderId="80" xfId="1" applyNumberFormat="1" applyFont="1" applyFill="1" applyBorder="1" applyAlignment="1" applyProtection="1">
      <alignment vertical="center" shrinkToFit="1"/>
      <protection locked="0"/>
    </xf>
    <xf numFmtId="176" fontId="14" fillId="0" borderId="82" xfId="1" applyNumberFormat="1" applyFont="1" applyFill="1" applyBorder="1" applyAlignment="1" applyProtection="1">
      <alignment vertical="center" shrinkToFit="1"/>
      <protection locked="0"/>
    </xf>
    <xf numFmtId="176" fontId="14" fillId="0" borderId="83" xfId="1" applyNumberFormat="1" applyFont="1" applyFill="1" applyBorder="1" applyAlignment="1" applyProtection="1">
      <alignment vertical="center" shrinkToFit="1"/>
      <protection locked="0"/>
    </xf>
    <xf numFmtId="38" fontId="14" fillId="0" borderId="38" xfId="1" applyFont="1" applyFill="1" applyBorder="1" applyAlignment="1" applyProtection="1">
      <alignment vertical="center" shrinkToFit="1"/>
    </xf>
    <xf numFmtId="38" fontId="14" fillId="0" borderId="37" xfId="1" applyFont="1" applyFill="1" applyBorder="1" applyAlignment="1" applyProtection="1">
      <alignment vertical="center" shrinkToFit="1"/>
    </xf>
    <xf numFmtId="38" fontId="14" fillId="0" borderId="0" xfId="1" applyFont="1" applyFill="1" applyBorder="1" applyAlignment="1">
      <alignment horizontal="distributed" vertical="center"/>
    </xf>
    <xf numFmtId="38" fontId="14" fillId="0" borderId="0" xfId="1" applyFont="1" applyFill="1" applyAlignment="1">
      <alignment horizontal="distributed" vertical="center"/>
    </xf>
    <xf numFmtId="38" fontId="14" fillId="0" borderId="0" xfId="1" applyFont="1" applyFill="1" applyBorder="1" applyAlignment="1">
      <alignment horizontal="left" vertical="center"/>
    </xf>
    <xf numFmtId="38" fontId="14" fillId="0" borderId="5" xfId="1" applyFont="1" applyFill="1" applyBorder="1" applyAlignment="1" applyProtection="1">
      <alignment horizontal="center" vertical="center"/>
    </xf>
    <xf numFmtId="38" fontId="14" fillId="0" borderId="3" xfId="1" applyFont="1" applyFill="1" applyBorder="1" applyAlignment="1" applyProtection="1">
      <alignment horizontal="center" vertical="center"/>
    </xf>
    <xf numFmtId="0" fontId="14" fillId="0" borderId="84" xfId="0" applyFont="1" applyFill="1" applyBorder="1" applyAlignment="1">
      <alignment horizontal="center" vertical="center"/>
    </xf>
    <xf numFmtId="38" fontId="14" fillId="0" borderId="84" xfId="1" applyFont="1" applyFill="1" applyBorder="1" applyAlignment="1">
      <alignment horizontal="center" vertical="center"/>
    </xf>
    <xf numFmtId="38" fontId="14" fillId="0" borderId="72" xfId="1" applyFont="1" applyFill="1" applyBorder="1" applyAlignment="1">
      <alignment horizontal="center" vertical="center"/>
    </xf>
    <xf numFmtId="38" fontId="14" fillId="0" borderId="85" xfId="1" applyFont="1" applyFill="1" applyBorder="1" applyAlignment="1">
      <alignment vertical="center"/>
    </xf>
    <xf numFmtId="0" fontId="14" fillId="0" borderId="72" xfId="0" applyFont="1" applyFill="1" applyBorder="1" applyAlignment="1">
      <alignment horizontal="center" vertical="center"/>
    </xf>
    <xf numFmtId="38" fontId="14" fillId="0" borderId="84" xfId="1" applyFont="1" applyFill="1" applyBorder="1" applyAlignment="1" applyProtection="1">
      <alignment horizontal="center" vertical="center"/>
    </xf>
    <xf numFmtId="0" fontId="14" fillId="0" borderId="85" xfId="0" applyFont="1" applyFill="1" applyBorder="1" applyAlignment="1">
      <alignment horizontal="center" vertical="center"/>
    </xf>
    <xf numFmtId="38" fontId="14" fillId="0" borderId="77" xfId="1" applyFont="1" applyFill="1" applyBorder="1" applyAlignment="1" applyProtection="1">
      <alignment horizontal="center" vertical="center"/>
    </xf>
    <xf numFmtId="38" fontId="14" fillId="0" borderId="75" xfId="1" applyFont="1" applyFill="1" applyBorder="1" applyAlignment="1" applyProtection="1">
      <alignment horizontal="center" vertical="center"/>
    </xf>
    <xf numFmtId="38" fontId="14" fillId="0" borderId="78" xfId="1" applyFont="1" applyFill="1" applyBorder="1" applyAlignment="1" applyProtection="1">
      <alignment horizontal="center" vertical="center"/>
    </xf>
    <xf numFmtId="38" fontId="14" fillId="0" borderId="10" xfId="1" applyFont="1" applyFill="1" applyBorder="1" applyAlignment="1">
      <alignment horizontal="left" vertical="center"/>
    </xf>
    <xf numFmtId="38" fontId="14" fillId="0" borderId="89" xfId="1" applyFont="1" applyFill="1" applyBorder="1" applyAlignment="1" applyProtection="1">
      <alignment horizontal="distributed" vertical="center"/>
    </xf>
    <xf numFmtId="38" fontId="14" fillId="0" borderId="46" xfId="1" applyFont="1" applyFill="1" applyBorder="1" applyAlignment="1">
      <alignment vertical="center" shrinkToFit="1"/>
    </xf>
    <xf numFmtId="38" fontId="14" fillId="0" borderId="69" xfId="1" applyFont="1" applyFill="1" applyBorder="1" applyAlignment="1">
      <alignment horizontal="distributed" vertical="center"/>
    </xf>
    <xf numFmtId="38" fontId="14" fillId="0" borderId="73" xfId="1" applyFont="1" applyFill="1" applyBorder="1" applyAlignment="1" applyProtection="1">
      <alignment horizontal="distributed" vertical="center"/>
    </xf>
    <xf numFmtId="38" fontId="14" fillId="0" borderId="73" xfId="1" applyFont="1" applyFill="1" applyBorder="1" applyAlignment="1" applyProtection="1">
      <alignment vertical="center" shrinkToFit="1"/>
    </xf>
    <xf numFmtId="38" fontId="14" fillId="0" borderId="89" xfId="1" applyFont="1" applyFill="1" applyBorder="1" applyAlignment="1" applyProtection="1">
      <alignment vertical="center" shrinkToFit="1"/>
    </xf>
    <xf numFmtId="38" fontId="14" fillId="0" borderId="73" xfId="1" applyFont="1" applyFill="1" applyBorder="1" applyAlignment="1">
      <alignment vertical="center" shrinkToFit="1"/>
    </xf>
    <xf numFmtId="38" fontId="14" fillId="0" borderId="72" xfId="1" applyFont="1" applyFill="1" applyBorder="1" applyAlignment="1">
      <alignment vertical="center" shrinkToFit="1"/>
    </xf>
    <xf numFmtId="38" fontId="14" fillId="0" borderId="74" xfId="1" applyFont="1" applyFill="1" applyBorder="1" applyAlignment="1">
      <alignment vertical="center" shrinkToFit="1"/>
    </xf>
    <xf numFmtId="38" fontId="14" fillId="0" borderId="89" xfId="1" applyFont="1" applyFill="1" applyBorder="1" applyAlignment="1">
      <alignment vertical="center" shrinkToFit="1"/>
    </xf>
    <xf numFmtId="38" fontId="14" fillId="0" borderId="13" xfId="1" applyFont="1" applyFill="1" applyBorder="1" applyAlignment="1">
      <alignment vertical="center" shrinkToFit="1"/>
    </xf>
    <xf numFmtId="38" fontId="14" fillId="0" borderId="89" xfId="1" applyFont="1" applyFill="1" applyBorder="1" applyAlignment="1">
      <alignment horizontal="distributed" vertical="center"/>
    </xf>
    <xf numFmtId="38" fontId="14" fillId="0" borderId="73" xfId="1" applyFont="1" applyFill="1" applyBorder="1" applyAlignment="1" applyProtection="1">
      <alignment horizontal="left" vertical="center" shrinkToFit="1"/>
    </xf>
    <xf numFmtId="38" fontId="14" fillId="0" borderId="72" xfId="1" applyFont="1" applyFill="1" applyBorder="1" applyAlignment="1" applyProtection="1">
      <alignment vertical="center" shrinkToFit="1"/>
    </xf>
    <xf numFmtId="38" fontId="14" fillId="0" borderId="74" xfId="1" applyFont="1" applyFill="1" applyBorder="1" applyAlignment="1" applyProtection="1">
      <alignment vertical="center" shrinkToFit="1"/>
    </xf>
    <xf numFmtId="38" fontId="14" fillId="0" borderId="69" xfId="1" applyFont="1" applyFill="1" applyBorder="1" applyAlignment="1" applyProtection="1">
      <alignment horizontal="distributed" vertical="center"/>
    </xf>
    <xf numFmtId="38" fontId="14" fillId="0" borderId="69" xfId="1" applyFont="1" applyFill="1" applyBorder="1" applyAlignment="1" applyProtection="1">
      <alignment vertical="center" shrinkToFit="1"/>
    </xf>
    <xf numFmtId="38" fontId="14" fillId="0" borderId="69" xfId="1" applyFont="1" applyFill="1" applyBorder="1" applyAlignment="1">
      <alignment vertical="center" shrinkToFit="1"/>
    </xf>
    <xf numFmtId="38" fontId="14" fillId="0" borderId="73" xfId="1" applyFont="1" applyFill="1" applyBorder="1" applyAlignment="1">
      <alignment horizontal="distributed" vertical="center"/>
    </xf>
    <xf numFmtId="38" fontId="14" fillId="0" borderId="68" xfId="1" applyFont="1" applyFill="1" applyBorder="1" applyAlignment="1" applyProtection="1">
      <alignment vertical="center" shrinkToFit="1"/>
    </xf>
    <xf numFmtId="38" fontId="14" fillId="0" borderId="70" xfId="1" applyFont="1" applyFill="1" applyBorder="1" applyAlignment="1" applyProtection="1">
      <alignment vertical="center" shrinkToFit="1"/>
    </xf>
    <xf numFmtId="38" fontId="14" fillId="0" borderId="31" xfId="1" applyFont="1" applyFill="1" applyBorder="1" applyAlignment="1">
      <alignment horizontal="left" vertical="center"/>
    </xf>
    <xf numFmtId="38" fontId="14" fillId="0" borderId="77" xfId="1" applyFont="1" applyFill="1" applyBorder="1" applyAlignment="1" applyProtection="1">
      <alignment vertical="center" shrinkToFit="1"/>
    </xf>
    <xf numFmtId="38" fontId="14" fillId="0" borderId="78" xfId="1" applyFont="1" applyFill="1" applyBorder="1" applyAlignment="1" applyProtection="1">
      <alignment vertical="center" shrinkToFit="1"/>
    </xf>
    <xf numFmtId="38" fontId="14" fillId="0" borderId="56" xfId="1" applyFont="1" applyFill="1" applyBorder="1" applyAlignment="1" applyProtection="1">
      <alignment horizontal="distributed" vertical="center"/>
    </xf>
    <xf numFmtId="38" fontId="14" fillId="0" borderId="0" xfId="1" applyFont="1" applyFill="1" applyAlignment="1">
      <alignment horizontal="left"/>
    </xf>
    <xf numFmtId="38" fontId="14" fillId="0" borderId="0" xfId="1" applyFont="1" applyFill="1"/>
    <xf numFmtId="38" fontId="14" fillId="0" borderId="0" xfId="1" applyFont="1" applyFill="1" applyBorder="1"/>
    <xf numFmtId="38" fontId="14" fillId="0" borderId="0" xfId="1" applyFont="1" applyFill="1" applyAlignment="1">
      <alignment horizontal="center"/>
    </xf>
    <xf numFmtId="38" fontId="6" fillId="0" borderId="2" xfId="3" applyFont="1" applyFill="1" applyBorder="1" applyAlignment="1" applyProtection="1">
      <alignment vertical="center" shrinkToFit="1"/>
      <protection locked="0"/>
    </xf>
    <xf numFmtId="38" fontId="6" fillId="0" borderId="2" xfId="1" applyFont="1" applyFill="1" applyBorder="1" applyAlignment="1" applyProtection="1">
      <alignment vertical="center" shrinkToFit="1"/>
      <protection locked="0"/>
    </xf>
    <xf numFmtId="38" fontId="6" fillId="0" borderId="28" xfId="1" applyFont="1" applyFill="1" applyBorder="1" applyAlignment="1" applyProtection="1">
      <alignment vertical="center" shrinkToFit="1"/>
    </xf>
    <xf numFmtId="38" fontId="6" fillId="0" borderId="11" xfId="3" applyFont="1" applyFill="1" applyBorder="1" applyAlignment="1" applyProtection="1">
      <alignment vertical="center" shrinkToFit="1"/>
      <protection locked="0"/>
    </xf>
    <xf numFmtId="38" fontId="6" fillId="0" borderId="11" xfId="1" applyFont="1" applyFill="1" applyBorder="1" applyAlignment="1" applyProtection="1">
      <alignment vertical="center" shrinkToFit="1"/>
      <protection locked="0"/>
    </xf>
    <xf numFmtId="38" fontId="6" fillId="0" borderId="29" xfId="3" applyFont="1" applyFill="1" applyBorder="1" applyAlignment="1" applyProtection="1">
      <alignment vertical="center" shrinkToFit="1"/>
      <protection locked="0"/>
    </xf>
    <xf numFmtId="38" fontId="6" fillId="0" borderId="29" xfId="1" applyFont="1" applyFill="1" applyBorder="1" applyAlignment="1" applyProtection="1">
      <alignment vertical="center" shrinkToFit="1"/>
      <protection locked="0"/>
    </xf>
    <xf numFmtId="38" fontId="6" fillId="0" borderId="30" xfId="1" applyFont="1" applyFill="1" applyBorder="1" applyAlignment="1" applyProtection="1">
      <alignment vertical="center" shrinkToFit="1"/>
    </xf>
    <xf numFmtId="38" fontId="6" fillId="0" borderId="27" xfId="1" applyFont="1" applyFill="1" applyBorder="1" applyAlignment="1" applyProtection="1">
      <alignment vertical="center" shrinkToFit="1"/>
      <protection locked="0"/>
    </xf>
    <xf numFmtId="38" fontId="6" fillId="0" borderId="30" xfId="1" applyFont="1" applyFill="1" applyBorder="1" applyAlignment="1" applyProtection="1">
      <alignment vertical="center" shrinkToFit="1"/>
      <protection locked="0"/>
    </xf>
    <xf numFmtId="38" fontId="6" fillId="0" borderId="37" xfId="3" applyFont="1" applyFill="1" applyBorder="1" applyAlignment="1" applyProtection="1">
      <alignment vertical="center" shrinkToFit="1"/>
    </xf>
    <xf numFmtId="38" fontId="6" fillId="0" borderId="38" xfId="3" applyFont="1" applyFill="1" applyBorder="1" applyAlignment="1" applyProtection="1">
      <alignment vertical="center" shrinkToFit="1"/>
      <protection locked="0"/>
    </xf>
    <xf numFmtId="176" fontId="6" fillId="0" borderId="2" xfId="2" applyNumberFormat="1" applyFont="1" applyFill="1" applyBorder="1" applyAlignment="1" applyProtection="1">
      <alignment horizontal="right" vertical="center" shrinkToFit="1"/>
      <protection locked="0"/>
    </xf>
    <xf numFmtId="176" fontId="6" fillId="0" borderId="11" xfId="5" applyFont="1" applyBorder="1" applyAlignment="1" applyProtection="1">
      <alignment horizontal="right" vertical="center" shrinkToFit="1"/>
      <protection locked="0"/>
    </xf>
    <xf numFmtId="176" fontId="6" fillId="0" borderId="20" xfId="5" applyFont="1" applyBorder="1" applyAlignment="1" applyProtection="1">
      <alignment vertical="center" shrinkToFit="1"/>
      <protection locked="0"/>
    </xf>
    <xf numFmtId="176" fontId="6" fillId="0" borderId="20" xfId="5" applyFont="1" applyBorder="1" applyAlignment="1" applyProtection="1">
      <alignment vertical="center" shrinkToFit="1"/>
    </xf>
    <xf numFmtId="176" fontId="6" fillId="0" borderId="27" xfId="5" applyFont="1" applyBorder="1" applyAlignment="1" applyProtection="1">
      <alignment vertical="center" shrinkToFit="1"/>
      <protection locked="0"/>
    </xf>
    <xf numFmtId="38" fontId="11" fillId="0" borderId="11" xfId="3" applyFont="1" applyBorder="1" applyAlignment="1" applyProtection="1">
      <alignment horizontal="right" vertical="center" shrinkToFit="1"/>
      <protection locked="0"/>
    </xf>
    <xf numFmtId="38" fontId="18" fillId="0" borderId="11" xfId="3" applyFont="1" applyBorder="1" applyAlignment="1" applyProtection="1">
      <alignment vertical="center" shrinkToFit="1"/>
      <protection locked="0"/>
    </xf>
    <xf numFmtId="38" fontId="18" fillId="0" borderId="20" xfId="3" applyFont="1" applyBorder="1" applyAlignment="1" applyProtection="1">
      <alignment vertical="center" shrinkToFit="1"/>
      <protection locked="0"/>
    </xf>
    <xf numFmtId="38" fontId="11" fillId="0" borderId="11" xfId="3" applyFont="1" applyBorder="1" applyAlignment="1" applyProtection="1">
      <alignment vertical="center" shrinkToFit="1"/>
      <protection locked="0"/>
    </xf>
    <xf numFmtId="38" fontId="11" fillId="0" borderId="20" xfId="3" applyFont="1" applyBorder="1" applyAlignment="1" applyProtection="1">
      <alignment vertical="center" shrinkToFit="1"/>
    </xf>
    <xf numFmtId="38" fontId="18" fillId="0" borderId="27" xfId="3" applyFont="1" applyBorder="1" applyAlignment="1" applyProtection="1">
      <alignment vertical="center" shrinkToFit="1"/>
      <protection locked="0"/>
    </xf>
    <xf numFmtId="176" fontId="6" fillId="0" borderId="29" xfId="3" applyNumberFormat="1" applyFont="1" applyFill="1" applyBorder="1" applyAlignment="1" applyProtection="1">
      <alignment horizontal="right" vertical="center" shrinkToFit="1"/>
    </xf>
    <xf numFmtId="38" fontId="11" fillId="0" borderId="29" xfId="3" applyFont="1" applyBorder="1" applyAlignment="1" applyProtection="1">
      <alignment vertical="center" shrinkToFit="1"/>
    </xf>
    <xf numFmtId="38" fontId="11" fillId="0" borderId="29" xfId="3" applyFont="1" applyBorder="1" applyAlignment="1" applyProtection="1">
      <alignment vertical="center" shrinkToFit="1"/>
      <protection locked="0"/>
    </xf>
    <xf numFmtId="38" fontId="18" fillId="0" borderId="29" xfId="3" applyFont="1" applyBorder="1" applyAlignment="1" applyProtection="1">
      <alignment vertical="center" shrinkToFit="1"/>
    </xf>
    <xf numFmtId="38" fontId="18" fillId="0" borderId="30" xfId="3" applyFont="1" applyBorder="1" applyAlignment="1" applyProtection="1">
      <alignment vertical="center" shrinkToFit="1"/>
    </xf>
    <xf numFmtId="38" fontId="11" fillId="0" borderId="11" xfId="3" applyFont="1" applyBorder="1" applyAlignment="1" applyProtection="1">
      <alignment horizontal="right" vertical="center" shrinkToFit="1"/>
    </xf>
    <xf numFmtId="38" fontId="18" fillId="0" borderId="11" xfId="3" applyFont="1" applyBorder="1" applyAlignment="1" applyProtection="1">
      <alignment vertical="center" shrinkToFit="1"/>
    </xf>
    <xf numFmtId="176" fontId="6" fillId="0" borderId="40" xfId="1" applyNumberFormat="1" applyFont="1" applyFill="1" applyBorder="1" applyAlignment="1" applyProtection="1">
      <alignment horizontal="right" vertical="center" shrinkToFit="1"/>
      <protection locked="0"/>
    </xf>
    <xf numFmtId="38" fontId="11" fillId="0" borderId="42" xfId="3" applyFont="1" applyBorder="1" applyAlignment="1" applyProtection="1">
      <alignment vertical="center" shrinkToFit="1"/>
    </xf>
    <xf numFmtId="38" fontId="11" fillId="0" borderId="42" xfId="3" applyFont="1" applyBorder="1" applyAlignment="1" applyProtection="1">
      <alignment vertical="center" shrinkToFit="1"/>
      <protection locked="0"/>
    </xf>
    <xf numFmtId="38" fontId="11" fillId="0" borderId="43" xfId="3" applyFont="1" applyBorder="1" applyAlignment="1" applyProtection="1">
      <alignment vertical="center" shrinkToFit="1"/>
    </xf>
    <xf numFmtId="38" fontId="18" fillId="0" borderId="44" xfId="3" applyFont="1" applyBorder="1" applyAlignment="1" applyProtection="1">
      <alignment vertical="center" shrinkToFit="1"/>
      <protection locked="0"/>
    </xf>
    <xf numFmtId="176" fontId="6" fillId="0" borderId="42" xfId="3" applyNumberFormat="1" applyFont="1" applyFill="1" applyBorder="1" applyAlignment="1" applyProtection="1">
      <alignment horizontal="right" vertical="center" shrinkToFit="1"/>
    </xf>
    <xf numFmtId="176" fontId="6" fillId="0" borderId="11" xfId="1" applyNumberFormat="1" applyFont="1" applyFill="1" applyBorder="1" applyAlignment="1" applyProtection="1">
      <alignment vertical="center" shrinkToFit="1"/>
      <protection locked="0"/>
    </xf>
    <xf numFmtId="38" fontId="18" fillId="0" borderId="43" xfId="3" applyFont="1" applyBorder="1" applyAlignment="1" applyProtection="1">
      <alignment vertical="center" shrinkToFit="1"/>
      <protection locked="0"/>
    </xf>
    <xf numFmtId="38" fontId="18" fillId="0" borderId="12" xfId="3" applyFont="1" applyBorder="1" applyAlignment="1" applyProtection="1">
      <alignment vertical="center" shrinkToFit="1"/>
    </xf>
    <xf numFmtId="38" fontId="6" fillId="0" borderId="12" xfId="3" applyFont="1" applyBorder="1" applyAlignment="1" applyProtection="1">
      <alignment vertical="center" shrinkToFit="1"/>
      <protection locked="0"/>
    </xf>
    <xf numFmtId="38" fontId="6" fillId="0" borderId="12" xfId="3" applyFont="1" applyBorder="1" applyAlignment="1" applyProtection="1">
      <alignment vertical="center" shrinkToFit="1"/>
    </xf>
    <xf numFmtId="38" fontId="6" fillId="0" borderId="46" xfId="3" applyFont="1" applyBorder="1" applyAlignment="1" applyProtection="1">
      <alignment vertical="center" shrinkToFit="1"/>
      <protection locked="0"/>
    </xf>
    <xf numFmtId="176" fontId="6" fillId="0" borderId="47" xfId="1" applyNumberFormat="1" applyFont="1" applyFill="1" applyBorder="1" applyAlignment="1" applyProtection="1">
      <alignment vertical="center" shrinkToFit="1"/>
      <protection locked="0"/>
    </xf>
    <xf numFmtId="38" fontId="6" fillId="0" borderId="29" xfId="3" applyFont="1" applyBorder="1" applyAlignment="1" applyProtection="1">
      <alignment vertical="center" shrinkToFit="1"/>
      <protection locked="0"/>
    </xf>
    <xf numFmtId="38" fontId="6" fillId="0" borderId="29" xfId="3" applyFont="1" applyBorder="1" applyAlignment="1" applyProtection="1">
      <alignment vertical="center" shrinkToFit="1"/>
    </xf>
    <xf numFmtId="38" fontId="11" fillId="0" borderId="30" xfId="3" applyFont="1" applyBorder="1" applyAlignment="1" applyProtection="1">
      <alignment vertical="center" shrinkToFit="1"/>
    </xf>
    <xf numFmtId="38" fontId="14" fillId="0" borderId="36" xfId="1" applyFont="1" applyFill="1" applyBorder="1" applyAlignment="1" applyProtection="1">
      <alignment vertical="center" shrinkToFit="1"/>
      <protection locked="0"/>
    </xf>
    <xf numFmtId="38" fontId="14" fillId="0" borderId="56" xfId="1" applyFont="1" applyFill="1" applyBorder="1" applyAlignment="1" applyProtection="1">
      <alignment vertical="center" shrinkToFit="1"/>
      <protection locked="0"/>
    </xf>
    <xf numFmtId="176" fontId="16" fillId="0" borderId="29" xfId="5" applyFont="1" applyBorder="1" applyAlignment="1" applyProtection="1">
      <alignment vertical="center" shrinkToFit="1"/>
    </xf>
    <xf numFmtId="176" fontId="16" fillId="0" borderId="29" xfId="5" applyFont="1" applyBorder="1" applyAlignment="1" applyProtection="1">
      <alignment vertical="center" shrinkToFit="1"/>
      <protection locked="0"/>
    </xf>
    <xf numFmtId="176" fontId="10" fillId="0" borderId="29" xfId="5" applyFont="1" applyBorder="1" applyAlignment="1" applyProtection="1">
      <alignment vertical="center" shrinkToFit="1"/>
      <protection locked="0"/>
    </xf>
    <xf numFmtId="176" fontId="10" fillId="0" borderId="14" xfId="5" applyFont="1" applyBorder="1" applyAlignment="1" applyProtection="1">
      <alignment vertical="center" shrinkToFit="1"/>
      <protection locked="0"/>
    </xf>
    <xf numFmtId="176" fontId="10" fillId="0" borderId="30" xfId="5" applyFont="1" applyBorder="1" applyAlignment="1" applyProtection="1">
      <alignment vertical="center" shrinkToFit="1"/>
      <protection locked="0"/>
    </xf>
    <xf numFmtId="176" fontId="16" fillId="0" borderId="57" xfId="5" applyFont="1" applyBorder="1" applyAlignment="1" applyProtection="1">
      <alignment vertical="center" shrinkToFit="1"/>
    </xf>
    <xf numFmtId="176" fontId="16" fillId="0" borderId="57" xfId="5" applyFont="1" applyBorder="1" applyAlignment="1" applyProtection="1">
      <alignment vertical="center" shrinkToFit="1"/>
      <protection locked="0"/>
    </xf>
    <xf numFmtId="176" fontId="10" fillId="0" borderId="57" xfId="5" applyFont="1" applyBorder="1" applyAlignment="1" applyProtection="1">
      <alignment vertical="center" shrinkToFit="1"/>
      <protection locked="0"/>
    </xf>
    <xf numFmtId="176" fontId="10" fillId="0" borderId="21" xfId="5" applyFont="1" applyBorder="1" applyAlignment="1" applyProtection="1">
      <alignment vertical="center" shrinkToFit="1"/>
      <protection locked="0"/>
    </xf>
    <xf numFmtId="176" fontId="10" fillId="0" borderId="58" xfId="5" applyFont="1" applyBorder="1" applyAlignment="1" applyProtection="1">
      <alignment vertical="center" shrinkToFit="1"/>
      <protection locked="0"/>
    </xf>
    <xf numFmtId="38" fontId="10" fillId="0" borderId="11" xfId="3" applyFont="1" applyBorder="1" applyAlignment="1" applyProtection="1">
      <alignment vertical="center" shrinkToFit="1"/>
    </xf>
    <xf numFmtId="38" fontId="10" fillId="0" borderId="20" xfId="3" applyFont="1" applyBorder="1" applyAlignment="1" applyProtection="1">
      <alignment vertical="center" shrinkToFit="1"/>
    </xf>
    <xf numFmtId="38" fontId="10" fillId="0" borderId="27" xfId="3" applyFont="1" applyBorder="1" applyAlignment="1" applyProtection="1">
      <alignment vertical="center" shrinkToFit="1"/>
    </xf>
    <xf numFmtId="38" fontId="16" fillId="0" borderId="36" xfId="3" applyFont="1" applyBorder="1" applyAlignment="1" applyProtection="1">
      <alignment vertical="center" shrinkToFit="1"/>
    </xf>
    <xf numFmtId="38" fontId="16" fillId="0" borderId="36" xfId="3" applyFont="1" applyBorder="1" applyAlignment="1" applyProtection="1">
      <alignment vertical="center" shrinkToFit="1"/>
      <protection locked="0"/>
    </xf>
    <xf numFmtId="38" fontId="10" fillId="0" borderId="36" xfId="3" applyFont="1" applyBorder="1" applyAlignment="1" applyProtection="1">
      <alignment vertical="center" shrinkToFit="1"/>
      <protection locked="0"/>
    </xf>
    <xf numFmtId="38" fontId="10" fillId="0" borderId="37" xfId="3" applyFont="1" applyBorder="1" applyAlignment="1" applyProtection="1">
      <alignment vertical="center" shrinkToFit="1"/>
      <protection locked="0"/>
    </xf>
    <xf numFmtId="38" fontId="10" fillId="0" borderId="38" xfId="3" applyFont="1" applyBorder="1" applyAlignment="1" applyProtection="1">
      <alignment vertical="center" shrinkToFit="1"/>
      <protection locked="0"/>
    </xf>
    <xf numFmtId="176" fontId="16" fillId="0" borderId="36" xfId="5" applyFont="1" applyBorder="1" applyAlignment="1" applyProtection="1">
      <alignment vertical="center" shrinkToFit="1"/>
    </xf>
    <xf numFmtId="176" fontId="16" fillId="0" borderId="36" xfId="5" applyFont="1" applyBorder="1" applyAlignment="1" applyProtection="1">
      <alignment vertical="center" shrinkToFit="1"/>
      <protection locked="0"/>
    </xf>
    <xf numFmtId="176" fontId="10" fillId="0" borderId="36" xfId="5" applyFont="1" applyBorder="1" applyAlignment="1" applyProtection="1">
      <alignment vertical="center" shrinkToFit="1"/>
      <protection locked="0"/>
    </xf>
    <xf numFmtId="176" fontId="10" fillId="0" borderId="37" xfId="5" applyFont="1" applyBorder="1" applyAlignment="1" applyProtection="1">
      <alignment vertical="center" shrinkToFit="1"/>
      <protection locked="0"/>
    </xf>
    <xf numFmtId="176" fontId="10" fillId="0" borderId="38" xfId="5" applyFont="1" applyBorder="1" applyAlignment="1" applyProtection="1">
      <alignment vertical="center" shrinkToFit="1"/>
      <protection locked="0"/>
    </xf>
    <xf numFmtId="38" fontId="16" fillId="0" borderId="29" xfId="3" applyFont="1" applyBorder="1" applyAlignment="1" applyProtection="1">
      <alignment vertical="center" shrinkToFit="1"/>
    </xf>
    <xf numFmtId="38" fontId="16" fillId="0" borderId="29" xfId="3" applyFont="1" applyBorder="1" applyAlignment="1" applyProtection="1">
      <alignment vertical="center" shrinkToFit="1"/>
      <protection locked="0"/>
    </xf>
    <xf numFmtId="38" fontId="10" fillId="0" borderId="29" xfId="3" applyFont="1" applyBorder="1" applyAlignment="1" applyProtection="1">
      <alignment vertical="center" shrinkToFit="1"/>
      <protection locked="0"/>
    </xf>
    <xf numFmtId="38" fontId="10" fillId="0" borderId="14" xfId="3" applyFont="1" applyBorder="1" applyAlignment="1" applyProtection="1">
      <alignment vertical="center" shrinkToFit="1"/>
      <protection locked="0"/>
    </xf>
    <xf numFmtId="38" fontId="10" fillId="0" borderId="30" xfId="3" applyFont="1" applyBorder="1" applyAlignment="1" applyProtection="1">
      <alignment vertical="center" shrinkToFit="1"/>
      <protection locked="0"/>
    </xf>
    <xf numFmtId="38" fontId="16" fillId="0" borderId="57" xfId="3" applyFont="1" applyBorder="1" applyAlignment="1" applyProtection="1">
      <alignment vertical="center" shrinkToFit="1"/>
    </xf>
    <xf numFmtId="38" fontId="16" fillId="0" borderId="57" xfId="3" applyFont="1" applyBorder="1" applyAlignment="1" applyProtection="1">
      <alignment vertical="center" shrinkToFit="1"/>
      <protection locked="0"/>
    </xf>
    <xf numFmtId="38" fontId="10" fillId="0" borderId="57" xfId="3" applyFont="1" applyBorder="1" applyAlignment="1" applyProtection="1">
      <alignment vertical="center" shrinkToFit="1"/>
      <protection locked="0"/>
    </xf>
    <xf numFmtId="38" fontId="10" fillId="0" borderId="21" xfId="3" applyFont="1" applyBorder="1" applyAlignment="1" applyProtection="1">
      <alignment vertical="center" shrinkToFit="1"/>
      <protection locked="0"/>
    </xf>
    <xf numFmtId="38" fontId="10" fillId="0" borderId="58" xfId="3" applyFont="1" applyBorder="1" applyAlignment="1" applyProtection="1">
      <alignment vertical="center" shrinkToFit="1"/>
      <protection locked="0"/>
    </xf>
    <xf numFmtId="38" fontId="10" fillId="0" borderId="12" xfId="3" applyFont="1" applyBorder="1" applyAlignment="1" applyProtection="1">
      <alignment vertical="center" shrinkToFit="1"/>
    </xf>
    <xf numFmtId="38" fontId="10" fillId="0" borderId="13" xfId="3" applyFont="1" applyBorder="1" applyAlignment="1" applyProtection="1">
      <alignment vertical="center" shrinkToFit="1"/>
    </xf>
    <xf numFmtId="38" fontId="10" fillId="0" borderId="46" xfId="3" applyFont="1" applyBorder="1" applyAlignment="1" applyProtection="1">
      <alignment vertical="center" shrinkToFit="1"/>
    </xf>
    <xf numFmtId="38" fontId="16" fillId="0" borderId="56" xfId="3" applyFont="1" applyBorder="1" applyAlignment="1" applyProtection="1">
      <alignment vertical="center" shrinkToFit="1"/>
    </xf>
    <xf numFmtId="38" fontId="16" fillId="0" borderId="56" xfId="3" applyFont="1" applyBorder="1" applyAlignment="1" applyProtection="1">
      <alignment vertical="center" shrinkToFit="1"/>
      <protection locked="0"/>
    </xf>
    <xf numFmtId="38" fontId="10" fillId="0" borderId="56" xfId="3" applyFont="1" applyBorder="1" applyAlignment="1" applyProtection="1">
      <alignment vertical="center" shrinkToFit="1"/>
      <protection locked="0"/>
    </xf>
    <xf numFmtId="38" fontId="10" fillId="0" borderId="4" xfId="3" applyFont="1" applyBorder="1" applyAlignment="1" applyProtection="1">
      <alignment vertical="center" shrinkToFit="1"/>
      <protection locked="0"/>
    </xf>
    <xf numFmtId="38" fontId="10" fillId="0" borderId="59" xfId="3" applyFont="1" applyBorder="1" applyAlignment="1" applyProtection="1">
      <alignment vertical="center" shrinkToFit="1"/>
      <protection locked="0"/>
    </xf>
    <xf numFmtId="38" fontId="16" fillId="0" borderId="11" xfId="3" applyFont="1" applyBorder="1" applyAlignment="1" applyProtection="1">
      <alignment vertical="center" shrinkToFit="1"/>
      <protection locked="0"/>
    </xf>
    <xf numFmtId="38" fontId="10" fillId="0" borderId="11" xfId="3" applyFont="1" applyBorder="1" applyAlignment="1" applyProtection="1">
      <alignment vertical="center" shrinkToFit="1"/>
      <protection locked="0"/>
    </xf>
    <xf numFmtId="38" fontId="10" fillId="0" borderId="20" xfId="3" applyFont="1" applyBorder="1" applyAlignment="1" applyProtection="1">
      <alignment vertical="center" shrinkToFit="1"/>
      <protection locked="0"/>
    </xf>
    <xf numFmtId="38" fontId="10" fillId="0" borderId="27" xfId="3" applyFont="1" applyBorder="1" applyAlignment="1" applyProtection="1">
      <alignment vertical="center" shrinkToFit="1"/>
      <protection locked="0"/>
    </xf>
    <xf numFmtId="38" fontId="14" fillId="0" borderId="57" xfId="3" applyFont="1" applyBorder="1" applyAlignment="1" applyProtection="1">
      <alignment vertical="center" shrinkToFit="1"/>
      <protection locked="0"/>
    </xf>
    <xf numFmtId="38" fontId="14" fillId="0" borderId="57" xfId="3" applyFont="1" applyBorder="1" applyAlignment="1" applyProtection="1">
      <alignment vertical="center" shrinkToFit="1"/>
    </xf>
    <xf numFmtId="176" fontId="14" fillId="0" borderId="58" xfId="1" applyNumberFormat="1" applyFont="1" applyFill="1" applyBorder="1" applyAlignment="1" applyProtection="1">
      <alignment vertical="center" shrinkToFit="1"/>
      <protection locked="0"/>
    </xf>
    <xf numFmtId="176" fontId="16" fillId="0" borderId="29" xfId="6" applyFont="1" applyBorder="1" applyAlignment="1" applyProtection="1">
      <alignment vertical="center" shrinkToFit="1"/>
    </xf>
    <xf numFmtId="176" fontId="16" fillId="0" borderId="29" xfId="6" applyFont="1" applyBorder="1" applyAlignment="1" applyProtection="1">
      <alignment vertical="center" shrinkToFit="1"/>
      <protection locked="0"/>
    </xf>
    <xf numFmtId="176" fontId="10" fillId="0" borderId="68" xfId="6" applyFont="1" applyBorder="1" applyAlignment="1" applyProtection="1">
      <alignment vertical="center" shrinkToFit="1"/>
      <protection locked="0"/>
    </xf>
    <xf numFmtId="176" fontId="10" fillId="0" borderId="69" xfId="6" applyFont="1" applyBorder="1" applyAlignment="1" applyProtection="1">
      <alignment vertical="center" shrinkToFit="1"/>
      <protection locked="0"/>
    </xf>
    <xf numFmtId="176" fontId="10" fillId="0" borderId="70" xfId="6" applyFont="1" applyBorder="1" applyAlignment="1" applyProtection="1">
      <alignment vertical="center" shrinkToFit="1"/>
      <protection locked="0"/>
    </xf>
    <xf numFmtId="176" fontId="16" fillId="0" borderId="57" xfId="6" applyFont="1" applyBorder="1" applyAlignment="1" applyProtection="1">
      <alignment vertical="center" shrinkToFit="1"/>
    </xf>
    <xf numFmtId="176" fontId="16" fillId="0" borderId="12" xfId="6" applyFont="1" applyBorder="1" applyAlignment="1" applyProtection="1">
      <alignment vertical="center" shrinkToFit="1"/>
      <protection locked="0"/>
    </xf>
    <xf numFmtId="176" fontId="16" fillId="0" borderId="69" xfId="6" applyFont="1" applyBorder="1" applyAlignment="1" applyProtection="1">
      <alignment vertical="center" shrinkToFit="1"/>
    </xf>
    <xf numFmtId="176" fontId="16" fillId="0" borderId="72" xfId="6" applyFont="1" applyBorder="1" applyAlignment="1" applyProtection="1">
      <alignment vertical="center" shrinkToFit="1"/>
    </xf>
    <xf numFmtId="176" fontId="16" fillId="0" borderId="73" xfId="6" applyFont="1" applyBorder="1" applyAlignment="1" applyProtection="1">
      <alignment vertical="center" shrinkToFit="1"/>
      <protection locked="0"/>
    </xf>
    <xf numFmtId="176" fontId="16" fillId="0" borderId="74" xfId="6" applyFont="1" applyBorder="1" applyAlignment="1" applyProtection="1">
      <alignment vertical="center" shrinkToFit="1"/>
      <protection locked="0"/>
    </xf>
    <xf numFmtId="176" fontId="16" fillId="0" borderId="75" xfId="6" applyFont="1" applyBorder="1" applyAlignment="1" applyProtection="1">
      <alignment vertical="center" shrinkToFit="1"/>
    </xf>
    <xf numFmtId="176" fontId="16" fillId="0" borderId="78" xfId="6" applyFont="1" applyBorder="1" applyAlignment="1" applyProtection="1">
      <alignment vertical="center" shrinkToFit="1"/>
    </xf>
    <xf numFmtId="38" fontId="10" fillId="0" borderId="69" xfId="3" applyFont="1" applyBorder="1" applyAlignment="1" applyProtection="1">
      <alignment vertical="center" shrinkToFit="1"/>
    </xf>
    <xf numFmtId="38" fontId="10" fillId="0" borderId="69" xfId="3" applyFont="1" applyBorder="1" applyAlignment="1" applyProtection="1">
      <alignment vertical="center" shrinkToFit="1"/>
      <protection locked="0"/>
    </xf>
    <xf numFmtId="38" fontId="16" fillId="0" borderId="69" xfId="3" applyFont="1" applyBorder="1" applyAlignment="1" applyProtection="1">
      <alignment vertical="center" shrinkToFit="1"/>
    </xf>
    <xf numFmtId="38" fontId="10" fillId="0" borderId="68" xfId="3" applyFont="1" applyBorder="1" applyAlignment="1" applyProtection="1">
      <alignment vertical="center" shrinkToFit="1"/>
    </xf>
    <xf numFmtId="38" fontId="10" fillId="0" borderId="53" xfId="3" applyFont="1" applyBorder="1" applyAlignment="1" applyProtection="1">
      <alignment vertical="center" shrinkToFit="1"/>
    </xf>
    <xf numFmtId="176" fontId="16" fillId="0" borderId="81" xfId="6" applyFont="1" applyBorder="1" applyAlignment="1" applyProtection="1">
      <alignment vertical="center" shrinkToFi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 shrinkToFit="1"/>
    </xf>
    <xf numFmtId="38" fontId="6" fillId="0" borderId="11" xfId="1" applyFont="1" applyFill="1" applyBorder="1" applyAlignment="1">
      <alignment horizontal="center" vertical="center" shrinkToFit="1"/>
    </xf>
    <xf numFmtId="38" fontId="6" fillId="0" borderId="2" xfId="1" applyFont="1" applyFill="1" applyBorder="1" applyAlignment="1" applyProtection="1">
      <alignment horizontal="center" vertical="center" shrinkToFit="1"/>
    </xf>
    <xf numFmtId="38" fontId="6" fillId="0" borderId="11" xfId="1" applyFont="1" applyFill="1" applyBorder="1" applyAlignment="1" applyProtection="1">
      <alignment horizontal="center" vertical="center" shrinkToFit="1"/>
    </xf>
    <xf numFmtId="38" fontId="6" fillId="0" borderId="48" xfId="3" applyFont="1" applyFill="1" applyBorder="1" applyAlignment="1">
      <alignment horizontal="center" vertical="center" shrinkToFit="1"/>
    </xf>
    <xf numFmtId="38" fontId="6" fillId="0" borderId="49" xfId="3" applyFont="1" applyFill="1" applyBorder="1" applyAlignment="1">
      <alignment horizontal="center" vertical="center" shrinkToFit="1"/>
    </xf>
    <xf numFmtId="38" fontId="6" fillId="0" borderId="50" xfId="3" applyFont="1" applyFill="1" applyBorder="1" applyAlignment="1">
      <alignment horizontal="center" vertical="center" shrinkToFit="1"/>
    </xf>
    <xf numFmtId="38" fontId="6" fillId="0" borderId="6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38" fontId="6" fillId="0" borderId="12" xfId="1" applyFont="1" applyFill="1" applyBorder="1" applyAlignment="1" applyProtection="1">
      <alignment horizontal="center" vertical="center" textRotation="255"/>
    </xf>
    <xf numFmtId="38" fontId="6" fillId="0" borderId="13" xfId="1" applyFont="1" applyFill="1" applyBorder="1" applyAlignment="1">
      <alignment horizontal="center" vertical="center" textRotation="255"/>
    </xf>
    <xf numFmtId="0" fontId="6" fillId="0" borderId="20" xfId="0" applyFont="1" applyFill="1" applyBorder="1" applyAlignment="1">
      <alignment horizontal="center" vertical="center" textRotation="255"/>
    </xf>
    <xf numFmtId="38" fontId="6" fillId="0" borderId="13" xfId="1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38" fontId="6" fillId="0" borderId="17" xfId="1" applyFont="1" applyFill="1" applyBorder="1" applyAlignment="1" applyProtection="1">
      <alignment horizontal="center" vertical="center"/>
    </xf>
    <xf numFmtId="38" fontId="6" fillId="0" borderId="14" xfId="1" applyFont="1" applyFill="1" applyBorder="1" applyAlignment="1" applyProtection="1">
      <alignment horizontal="center" vertical="center"/>
    </xf>
    <xf numFmtId="38" fontId="6" fillId="0" borderId="15" xfId="1" applyFont="1" applyFill="1" applyBorder="1" applyAlignment="1" applyProtection="1">
      <alignment horizontal="center" vertical="center"/>
    </xf>
    <xf numFmtId="38" fontId="6" fillId="0" borderId="18" xfId="1" applyFont="1" applyFill="1" applyBorder="1" applyAlignment="1" applyProtection="1">
      <alignment horizontal="center" vertical="center"/>
    </xf>
    <xf numFmtId="38" fontId="6" fillId="0" borderId="12" xfId="1" applyFont="1" applyFill="1" applyBorder="1" applyAlignment="1" applyProtection="1">
      <alignment horizontal="distributed" vertical="center"/>
    </xf>
    <xf numFmtId="38" fontId="6" fillId="0" borderId="26" xfId="1" applyFont="1" applyFill="1" applyBorder="1" applyAlignment="1" applyProtection="1">
      <alignment horizontal="distributed" vertical="center"/>
    </xf>
    <xf numFmtId="38" fontId="6" fillId="0" borderId="21" xfId="1" applyFont="1" applyFill="1" applyBorder="1" applyAlignment="1" applyProtection="1">
      <alignment horizontal="center" vertical="center"/>
    </xf>
    <xf numFmtId="38" fontId="6" fillId="0" borderId="23" xfId="1" applyFont="1" applyFill="1" applyBorder="1" applyAlignment="1" applyProtection="1">
      <alignment horizontal="center" vertical="center"/>
    </xf>
    <xf numFmtId="38" fontId="6" fillId="0" borderId="6" xfId="1" applyFont="1" applyFill="1" applyBorder="1" applyAlignment="1" applyProtection="1">
      <alignment horizontal="center" vertical="center"/>
    </xf>
    <xf numFmtId="38" fontId="6" fillId="0" borderId="7" xfId="1" applyFont="1" applyFill="1" applyBorder="1" applyAlignment="1" applyProtection="1">
      <alignment horizontal="center" vertical="center"/>
    </xf>
    <xf numFmtId="38" fontId="6" fillId="0" borderId="8" xfId="1" applyFont="1" applyFill="1" applyBorder="1" applyAlignment="1" applyProtection="1">
      <alignment horizontal="center" vertical="center"/>
    </xf>
    <xf numFmtId="38" fontId="6" fillId="0" borderId="24" xfId="1" applyFont="1" applyFill="1" applyBorder="1" applyAlignment="1" applyProtection="1">
      <alignment horizontal="center" vertical="center"/>
    </xf>
    <xf numFmtId="38" fontId="6" fillId="0" borderId="25" xfId="3" applyFont="1" applyFill="1" applyBorder="1" applyAlignment="1">
      <alignment horizontal="center" vertical="center" shrinkToFit="1"/>
    </xf>
    <xf numFmtId="38" fontId="6" fillId="0" borderId="32" xfId="3" applyFont="1" applyFill="1" applyBorder="1" applyAlignment="1">
      <alignment horizontal="center" vertical="center" shrinkToFit="1"/>
    </xf>
    <xf numFmtId="38" fontId="6" fillId="0" borderId="33" xfId="3" applyFont="1" applyFill="1" applyBorder="1" applyAlignment="1">
      <alignment horizontal="center" vertical="center" shrinkToFit="1"/>
    </xf>
    <xf numFmtId="38" fontId="14" fillId="0" borderId="6" xfId="1" applyFont="1" applyFill="1" applyBorder="1" applyAlignment="1">
      <alignment horizontal="center" vertical="center"/>
    </xf>
    <xf numFmtId="38" fontId="14" fillId="0" borderId="7" xfId="1" applyFont="1" applyFill="1" applyBorder="1" applyAlignment="1">
      <alignment horizontal="center" vertical="center"/>
    </xf>
    <xf numFmtId="38" fontId="14" fillId="0" borderId="9" xfId="1" applyFont="1" applyFill="1" applyBorder="1" applyAlignment="1">
      <alignment horizontal="center" vertical="center"/>
    </xf>
    <xf numFmtId="38" fontId="14" fillId="0" borderId="20" xfId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 vertical="center"/>
    </xf>
    <xf numFmtId="38" fontId="14" fillId="0" borderId="55" xfId="1" applyFont="1" applyFill="1" applyBorder="1" applyAlignment="1">
      <alignment horizontal="center" vertical="center"/>
    </xf>
    <xf numFmtId="38" fontId="14" fillId="0" borderId="14" xfId="1" applyFont="1" applyFill="1" applyBorder="1" applyAlignment="1">
      <alignment horizontal="center" vertical="center"/>
    </xf>
    <xf numFmtId="38" fontId="14" fillId="0" borderId="15" xfId="1" applyFont="1" applyFill="1" applyBorder="1" applyAlignment="1">
      <alignment horizontal="center" vertical="center"/>
    </xf>
    <xf numFmtId="38" fontId="14" fillId="0" borderId="19" xfId="1" applyFont="1" applyFill="1" applyBorder="1" applyAlignment="1">
      <alignment horizontal="center" vertical="center"/>
    </xf>
    <xf numFmtId="38" fontId="14" fillId="0" borderId="13" xfId="1" applyFont="1" applyFill="1" applyBorder="1" applyAlignment="1" applyProtection="1">
      <alignment horizontal="center" vertical="center"/>
    </xf>
    <xf numFmtId="38" fontId="14" fillId="0" borderId="17" xfId="1" applyFont="1" applyFill="1" applyBorder="1" applyAlignment="1" applyProtection="1">
      <alignment horizontal="center" vertical="center"/>
    </xf>
    <xf numFmtId="38" fontId="14" fillId="0" borderId="16" xfId="1" applyFont="1" applyFill="1" applyBorder="1" applyAlignment="1" applyProtection="1">
      <alignment horizontal="center" vertical="center"/>
    </xf>
    <xf numFmtId="38" fontId="14" fillId="0" borderId="14" xfId="1" applyFont="1" applyFill="1" applyBorder="1" applyAlignment="1" applyProtection="1">
      <alignment horizontal="center" vertical="center"/>
    </xf>
    <xf numFmtId="38" fontId="14" fillId="0" borderId="15" xfId="1" applyFont="1" applyFill="1" applyBorder="1" applyAlignment="1" applyProtection="1">
      <alignment horizontal="center" vertical="center"/>
    </xf>
    <xf numFmtId="38" fontId="14" fillId="0" borderId="18" xfId="1" applyFont="1" applyFill="1" applyBorder="1" applyAlignment="1" applyProtection="1">
      <alignment horizontal="center" vertical="center"/>
    </xf>
    <xf numFmtId="38" fontId="14" fillId="0" borderId="48" xfId="1" applyFont="1" applyFill="1" applyBorder="1" applyAlignment="1" applyProtection="1">
      <alignment horizontal="center" vertical="center"/>
    </xf>
    <xf numFmtId="38" fontId="14" fillId="0" borderId="50" xfId="1" applyFont="1" applyFill="1" applyBorder="1" applyAlignment="1" applyProtection="1">
      <alignment horizontal="center" vertical="center"/>
    </xf>
    <xf numFmtId="38" fontId="13" fillId="0" borderId="32" xfId="1" applyFont="1" applyFill="1" applyBorder="1" applyAlignment="1">
      <alignment horizontal="distributed" vertical="center"/>
    </xf>
    <xf numFmtId="38" fontId="14" fillId="0" borderId="1" xfId="1" applyFont="1" applyFill="1" applyBorder="1" applyAlignment="1" applyProtection="1">
      <alignment horizontal="distributed" vertical="center"/>
    </xf>
    <xf numFmtId="38" fontId="14" fillId="0" borderId="10" xfId="1" applyFont="1" applyFill="1" applyBorder="1" applyAlignment="1">
      <alignment horizontal="distributed" vertical="center"/>
    </xf>
    <xf numFmtId="38" fontId="14" fillId="0" borderId="31" xfId="1" applyFont="1" applyFill="1" applyBorder="1" applyAlignment="1">
      <alignment horizontal="distributed" vertical="center"/>
    </xf>
    <xf numFmtId="38" fontId="14" fillId="0" borderId="2" xfId="1" applyFont="1" applyFill="1" applyBorder="1" applyAlignment="1">
      <alignment horizontal="center" vertical="center" shrinkToFit="1"/>
    </xf>
    <xf numFmtId="38" fontId="14" fillId="0" borderId="11" xfId="1" applyFont="1" applyFill="1" applyBorder="1" applyAlignment="1">
      <alignment horizontal="center" vertical="center" shrinkToFit="1"/>
    </xf>
    <xf numFmtId="38" fontId="14" fillId="0" borderId="26" xfId="1" applyFont="1" applyFill="1" applyBorder="1" applyAlignment="1">
      <alignment horizontal="center" vertical="center" shrinkToFit="1"/>
    </xf>
    <xf numFmtId="38" fontId="14" fillId="0" borderId="2" xfId="1" applyFont="1" applyFill="1" applyBorder="1" applyAlignment="1">
      <alignment horizontal="distributed" vertical="center"/>
    </xf>
    <xf numFmtId="38" fontId="14" fillId="0" borderId="11" xfId="1" applyFont="1" applyFill="1" applyBorder="1" applyAlignment="1">
      <alignment horizontal="distributed" vertical="center"/>
    </xf>
    <xf numFmtId="38" fontId="14" fillId="0" borderId="26" xfId="1" applyFont="1" applyFill="1" applyBorder="1" applyAlignment="1">
      <alignment horizontal="distributed" vertical="center"/>
    </xf>
    <xf numFmtId="38" fontId="14" fillId="0" borderId="25" xfId="1" applyFont="1" applyFill="1" applyBorder="1" applyAlignment="1" applyProtection="1">
      <alignment horizontal="center" vertical="center"/>
    </xf>
    <xf numFmtId="38" fontId="14" fillId="0" borderId="33" xfId="1" applyFont="1" applyFill="1" applyBorder="1" applyAlignment="1" applyProtection="1">
      <alignment horizontal="center" vertical="center"/>
    </xf>
    <xf numFmtId="38" fontId="14" fillId="0" borderId="79" xfId="1" applyFont="1" applyFill="1" applyBorder="1" applyAlignment="1" applyProtection="1">
      <alignment horizontal="distributed" vertical="center"/>
    </xf>
    <xf numFmtId="38" fontId="14" fillId="0" borderId="54" xfId="1" applyFont="1" applyFill="1" applyBorder="1" applyAlignment="1" applyProtection="1">
      <alignment horizontal="distributed" vertical="center"/>
    </xf>
    <xf numFmtId="38" fontId="14" fillId="0" borderId="35" xfId="1" applyFont="1" applyFill="1" applyBorder="1" applyAlignment="1" applyProtection="1">
      <alignment horizontal="distributed" vertical="center"/>
    </xf>
    <xf numFmtId="176" fontId="14" fillId="0" borderId="13" xfId="1" applyNumberFormat="1" applyFont="1" applyFill="1" applyBorder="1" applyAlignment="1" applyProtection="1">
      <alignment horizontal="center" vertical="center"/>
    </xf>
    <xf numFmtId="176" fontId="14" fillId="0" borderId="16" xfId="1" applyNumberFormat="1" applyFont="1" applyFill="1" applyBorder="1" applyAlignment="1" applyProtection="1">
      <alignment horizontal="center" vertical="center"/>
    </xf>
    <xf numFmtId="176" fontId="14" fillId="0" borderId="48" xfId="1" applyNumberFormat="1" applyFont="1" applyFill="1" applyBorder="1" applyAlignment="1" applyProtection="1">
      <alignment horizontal="center" vertical="center"/>
    </xf>
    <xf numFmtId="176" fontId="14" fillId="0" borderId="50" xfId="1" applyNumberFormat="1" applyFont="1" applyFill="1" applyBorder="1" applyAlignment="1" applyProtection="1">
      <alignment horizontal="center" vertical="center"/>
    </xf>
    <xf numFmtId="176" fontId="14" fillId="0" borderId="75" xfId="1" applyNumberFormat="1" applyFont="1" applyFill="1" applyBorder="1" applyAlignment="1" applyProtection="1">
      <alignment horizontal="center" vertical="center"/>
    </xf>
    <xf numFmtId="176" fontId="14" fillId="0" borderId="76" xfId="1" applyNumberFormat="1" applyFont="1" applyFill="1" applyBorder="1" applyAlignment="1" applyProtection="1">
      <alignment horizontal="center" vertical="center"/>
    </xf>
    <xf numFmtId="38" fontId="14" fillId="0" borderId="68" xfId="1" applyFont="1" applyFill="1" applyBorder="1" applyAlignment="1">
      <alignment horizontal="center" vertical="center"/>
    </xf>
    <xf numFmtId="38" fontId="14" fillId="0" borderId="86" xfId="1" applyFont="1" applyFill="1" applyBorder="1" applyAlignment="1">
      <alignment horizontal="center" vertical="center"/>
    </xf>
    <xf numFmtId="38" fontId="14" fillId="0" borderId="88" xfId="1" applyFont="1" applyFill="1" applyBorder="1" applyAlignment="1">
      <alignment horizontal="center" vertical="center"/>
    </xf>
    <xf numFmtId="38" fontId="14" fillId="0" borderId="20" xfId="1" applyFont="1" applyFill="1" applyBorder="1" applyAlignment="1" applyProtection="1">
      <alignment horizontal="center" vertical="center"/>
    </xf>
    <xf numFmtId="38" fontId="14" fillId="0" borderId="0" xfId="1" applyFont="1" applyFill="1" applyBorder="1" applyAlignment="1" applyProtection="1">
      <alignment horizontal="center" vertical="center"/>
    </xf>
    <xf numFmtId="38" fontId="14" fillId="0" borderId="39" xfId="1" applyFont="1" applyFill="1" applyBorder="1" applyAlignment="1" applyProtection="1">
      <alignment horizontal="center" vertical="center"/>
    </xf>
    <xf numFmtId="38" fontId="14" fillId="0" borderId="68" xfId="1" applyFont="1" applyFill="1" applyBorder="1" applyAlignment="1" applyProtection="1">
      <alignment horizontal="center" vertical="center"/>
    </xf>
    <xf numFmtId="38" fontId="14" fillId="0" borderId="86" xfId="1" applyFont="1" applyFill="1" applyBorder="1" applyAlignment="1" applyProtection="1">
      <alignment horizontal="center" vertical="center"/>
    </xf>
    <xf numFmtId="38" fontId="14" fillId="0" borderId="87" xfId="1" applyFont="1" applyFill="1" applyBorder="1" applyAlignment="1" applyProtection="1">
      <alignment horizontal="center" vertical="center"/>
    </xf>
    <xf numFmtId="38" fontId="14" fillId="0" borderId="75" xfId="1" applyFont="1" applyFill="1" applyBorder="1" applyAlignment="1" applyProtection="1">
      <alignment horizontal="center" vertical="center"/>
    </xf>
    <xf numFmtId="38" fontId="14" fillId="0" borderId="76" xfId="1" applyFont="1" applyFill="1" applyBorder="1" applyAlignment="1" applyProtection="1">
      <alignment horizontal="center" vertical="center"/>
    </xf>
    <xf numFmtId="0" fontId="14" fillId="0" borderId="54" xfId="0" applyFont="1" applyFill="1" applyBorder="1" applyAlignment="1">
      <alignment horizontal="distributed" vertical="center"/>
    </xf>
    <xf numFmtId="0" fontId="14" fillId="0" borderId="35" xfId="0" applyFont="1" applyFill="1" applyBorder="1" applyAlignment="1">
      <alignment horizontal="distributed" vertical="center"/>
    </xf>
    <xf numFmtId="38" fontId="14" fillId="0" borderId="32" xfId="1" applyFont="1" applyFill="1" applyBorder="1" applyAlignment="1">
      <alignment horizontal="distributed" vertical="center"/>
    </xf>
    <xf numFmtId="38" fontId="14" fillId="0" borderId="1" xfId="1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shrinkToFit="1"/>
    </xf>
    <xf numFmtId="0" fontId="14" fillId="0" borderId="26" xfId="0" applyFont="1" applyFill="1" applyBorder="1" applyAlignment="1">
      <alignment horizontal="center" vertical="center" shrinkToFit="1"/>
    </xf>
    <xf numFmtId="38" fontId="14" fillId="0" borderId="2" xfId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</cellXfs>
  <cellStyles count="7">
    <cellStyle name="Excel Built-in Comma [0]" xfId="6"/>
    <cellStyle name="Excel Built-in Explanatory Text" xfId="5"/>
    <cellStyle name="桁区切り" xfId="1" builtinId="6"/>
    <cellStyle name="桁区切り 3" xfId="3"/>
    <cellStyle name="説明文" xfId="2" builtinId="53"/>
    <cellStyle name="標準" xfId="0" builtinId="0"/>
    <cellStyle name="標準_21原稿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040-&#12381;&#12398;&#20182;&#32113;&#35336;/011-&#23398;&#26657;&#19968;&#35239;/&#23398;&#26657;&#19968;&#35239;R6/0826&#12288;HP&#25522;&#36617;/R6&#29992;&#23398;&#26657;&#19968;&#35239;&#65288;HP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校種別"/>
      <sheetName val="郡市別"/>
      <sheetName val="設置者別"/>
      <sheetName val="幼稚園"/>
      <sheetName val="こども園"/>
      <sheetName val="小学校"/>
      <sheetName val="中学校"/>
      <sheetName val="高校(学校別)"/>
      <sheetName val="高校(学科別)"/>
      <sheetName val="高校(公私別)"/>
      <sheetName val="特別支援"/>
      <sheetName val="高専"/>
      <sheetName val="短大･専修"/>
      <sheetName val="大学"/>
      <sheetName val="大学(学部別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令和６年度学校一覧　高等学校</v>
          </cell>
        </row>
      </sheetData>
      <sheetData sheetId="8">
        <row r="6">
          <cell r="B6" t="str">
            <v>普通</v>
          </cell>
          <cell r="E6">
            <v>64</v>
          </cell>
          <cell r="F6">
            <v>72</v>
          </cell>
          <cell r="H6">
            <v>66</v>
          </cell>
          <cell r="I6">
            <v>59</v>
          </cell>
          <cell r="K6">
            <v>70</v>
          </cell>
          <cell r="L6">
            <v>58</v>
          </cell>
          <cell r="N6">
            <v>200</v>
          </cell>
          <cell r="O6">
            <v>189</v>
          </cell>
          <cell r="Q6">
            <v>2</v>
          </cell>
          <cell r="R6">
            <v>0</v>
          </cell>
          <cell r="T6">
            <v>1</v>
          </cell>
          <cell r="U6">
            <v>0</v>
          </cell>
          <cell r="W6">
            <v>2</v>
          </cell>
          <cell r="X6">
            <v>1</v>
          </cell>
          <cell r="Z6">
            <v>2</v>
          </cell>
          <cell r="AA6">
            <v>5</v>
          </cell>
          <cell r="AC6">
            <v>7</v>
          </cell>
          <cell r="AD6">
            <v>6</v>
          </cell>
        </row>
        <row r="7">
          <cell r="B7" t="str">
            <v>普通</v>
          </cell>
          <cell r="E7">
            <v>41</v>
          </cell>
          <cell r="F7">
            <v>47</v>
          </cell>
          <cell r="H7">
            <v>31</v>
          </cell>
          <cell r="I7">
            <v>40</v>
          </cell>
          <cell r="K7">
            <v>49</v>
          </cell>
          <cell r="L7">
            <v>44</v>
          </cell>
          <cell r="Q7">
            <v>9</v>
          </cell>
          <cell r="R7">
            <v>3</v>
          </cell>
          <cell r="T7">
            <v>5</v>
          </cell>
          <cell r="U7">
            <v>6</v>
          </cell>
          <cell r="W7">
            <v>2</v>
          </cell>
          <cell r="X7">
            <v>2</v>
          </cell>
          <cell r="Z7">
            <v>4</v>
          </cell>
          <cell r="AA7">
            <v>0</v>
          </cell>
        </row>
        <row r="8">
          <cell r="B8" t="str">
            <v>理数</v>
          </cell>
          <cell r="C8" t="str">
            <v>理数</v>
          </cell>
          <cell r="E8">
            <v>20</v>
          </cell>
          <cell r="F8">
            <v>10</v>
          </cell>
          <cell r="H8">
            <v>8</v>
          </cell>
          <cell r="I8">
            <v>9</v>
          </cell>
          <cell r="K8">
            <v>22</v>
          </cell>
          <cell r="L8">
            <v>12</v>
          </cell>
        </row>
        <row r="9">
          <cell r="B9" t="str">
            <v>計</v>
          </cell>
          <cell r="E9">
            <v>61</v>
          </cell>
          <cell r="F9">
            <v>57</v>
          </cell>
          <cell r="H9">
            <v>39</v>
          </cell>
          <cell r="I9">
            <v>49</v>
          </cell>
          <cell r="K9">
            <v>71</v>
          </cell>
          <cell r="L9">
            <v>56</v>
          </cell>
          <cell r="N9">
            <v>171</v>
          </cell>
          <cell r="O9">
            <v>162</v>
          </cell>
          <cell r="Q9">
            <v>9</v>
          </cell>
          <cell r="R9">
            <v>3</v>
          </cell>
          <cell r="T9">
            <v>5</v>
          </cell>
          <cell r="U9">
            <v>6</v>
          </cell>
          <cell r="W9">
            <v>2</v>
          </cell>
          <cell r="X9">
            <v>2</v>
          </cell>
          <cell r="Z9">
            <v>4</v>
          </cell>
          <cell r="AA9">
            <v>0</v>
          </cell>
          <cell r="AC9">
            <v>20</v>
          </cell>
          <cell r="AD9">
            <v>11</v>
          </cell>
        </row>
        <row r="10">
          <cell r="B10" t="str">
            <v>農業</v>
          </cell>
          <cell r="C10" t="str">
            <v>生産経済</v>
          </cell>
          <cell r="E10">
            <v>23</v>
          </cell>
          <cell r="F10">
            <v>3</v>
          </cell>
          <cell r="H10">
            <v>19</v>
          </cell>
          <cell r="I10">
            <v>4</v>
          </cell>
          <cell r="K10">
            <v>16</v>
          </cell>
          <cell r="L10">
            <v>6</v>
          </cell>
        </row>
        <row r="11">
          <cell r="C11" t="str">
            <v>園芸ﾃﾞｻﾞｲﾝ</v>
          </cell>
          <cell r="E11">
            <v>15</v>
          </cell>
          <cell r="F11">
            <v>12</v>
          </cell>
          <cell r="H11">
            <v>12</v>
          </cell>
          <cell r="I11">
            <v>7</v>
          </cell>
          <cell r="K11">
            <v>9</v>
          </cell>
          <cell r="L11">
            <v>8</v>
          </cell>
        </row>
        <row r="12">
          <cell r="B12" t="str">
            <v xml:space="preserve"> </v>
          </cell>
          <cell r="C12" t="str">
            <v>農業土木</v>
          </cell>
          <cell r="E12">
            <v>26</v>
          </cell>
          <cell r="F12">
            <v>2</v>
          </cell>
          <cell r="H12">
            <v>26</v>
          </cell>
          <cell r="I12">
            <v>1</v>
          </cell>
          <cell r="K12">
            <v>20</v>
          </cell>
          <cell r="L12">
            <v>0</v>
          </cell>
        </row>
        <row r="13">
          <cell r="C13" t="str">
            <v>計</v>
          </cell>
          <cell r="E13">
            <v>64</v>
          </cell>
          <cell r="F13">
            <v>17</v>
          </cell>
          <cell r="H13">
            <v>57</v>
          </cell>
          <cell r="I13">
            <v>12</v>
          </cell>
          <cell r="K13">
            <v>45</v>
          </cell>
          <cell r="L13">
            <v>14</v>
          </cell>
        </row>
        <row r="14">
          <cell r="B14" t="str">
            <v>家庭</v>
          </cell>
          <cell r="C14" t="str">
            <v>生活ﾃﾞｻﾞｲﾝ</v>
          </cell>
          <cell r="E14">
            <v>1</v>
          </cell>
          <cell r="F14">
            <v>23</v>
          </cell>
          <cell r="H14">
            <v>1</v>
          </cell>
          <cell r="I14">
            <v>21</v>
          </cell>
          <cell r="K14">
            <v>1</v>
          </cell>
          <cell r="L14">
            <v>24</v>
          </cell>
        </row>
        <row r="15">
          <cell r="B15" t="str">
            <v>計</v>
          </cell>
          <cell r="E15">
            <v>65</v>
          </cell>
          <cell r="F15">
            <v>40</v>
          </cell>
          <cell r="H15">
            <v>58</v>
          </cell>
          <cell r="I15">
            <v>33</v>
          </cell>
          <cell r="K15">
            <v>46</v>
          </cell>
          <cell r="L15">
            <v>38</v>
          </cell>
          <cell r="N15">
            <v>169</v>
          </cell>
          <cell r="O15">
            <v>111</v>
          </cell>
        </row>
        <row r="16">
          <cell r="B16" t="str">
            <v>工業</v>
          </cell>
          <cell r="C16" t="str">
            <v>電子機械</v>
          </cell>
          <cell r="E16">
            <v>26</v>
          </cell>
          <cell r="F16">
            <v>3</v>
          </cell>
          <cell r="H16">
            <v>26</v>
          </cell>
          <cell r="I16">
            <v>4</v>
          </cell>
          <cell r="K16">
            <v>27</v>
          </cell>
          <cell r="L16">
            <v>2</v>
          </cell>
        </row>
        <row r="17">
          <cell r="B17" t="str">
            <v xml:space="preserve"> </v>
          </cell>
          <cell r="C17" t="str">
            <v>情報科学</v>
          </cell>
          <cell r="E17">
            <v>24</v>
          </cell>
          <cell r="F17">
            <v>2</v>
          </cell>
          <cell r="H17">
            <v>25</v>
          </cell>
          <cell r="I17">
            <v>5</v>
          </cell>
          <cell r="K17">
            <v>29</v>
          </cell>
          <cell r="L17">
            <v>0</v>
          </cell>
        </row>
        <row r="18">
          <cell r="C18" t="str">
            <v>計</v>
          </cell>
          <cell r="E18">
            <v>50</v>
          </cell>
          <cell r="F18">
            <v>5</v>
          </cell>
          <cell r="H18">
            <v>51</v>
          </cell>
          <cell r="I18">
            <v>9</v>
          </cell>
          <cell r="K18">
            <v>56</v>
          </cell>
          <cell r="L18">
            <v>2</v>
          </cell>
        </row>
        <row r="19">
          <cell r="B19" t="str">
            <v>商業</v>
          </cell>
          <cell r="C19" t="str">
            <v>商業</v>
          </cell>
          <cell r="E19">
            <v>11</v>
          </cell>
          <cell r="F19">
            <v>19</v>
          </cell>
          <cell r="H19">
            <v>9</v>
          </cell>
          <cell r="I19">
            <v>21</v>
          </cell>
          <cell r="K19">
            <v>9</v>
          </cell>
          <cell r="L19">
            <v>22</v>
          </cell>
        </row>
        <row r="20">
          <cell r="B20" t="str">
            <v>計</v>
          </cell>
          <cell r="E20">
            <v>61</v>
          </cell>
          <cell r="F20">
            <v>24</v>
          </cell>
          <cell r="H20">
            <v>60</v>
          </cell>
          <cell r="I20">
            <v>30</v>
          </cell>
          <cell r="K20">
            <v>65</v>
          </cell>
          <cell r="L20">
            <v>24</v>
          </cell>
          <cell r="N20">
            <v>186</v>
          </cell>
          <cell r="O20">
            <v>78</v>
          </cell>
        </row>
        <row r="21">
          <cell r="B21" t="str">
            <v>普通</v>
          </cell>
          <cell r="E21">
            <v>35</v>
          </cell>
          <cell r="F21">
            <v>39</v>
          </cell>
          <cell r="H21">
            <v>37</v>
          </cell>
          <cell r="I21">
            <v>39</v>
          </cell>
          <cell r="K21">
            <v>38</v>
          </cell>
          <cell r="L21">
            <v>35</v>
          </cell>
          <cell r="N21">
            <v>110</v>
          </cell>
          <cell r="O21">
            <v>113</v>
          </cell>
        </row>
        <row r="22">
          <cell r="B22" t="str">
            <v>普通</v>
          </cell>
          <cell r="Q22">
            <v>2</v>
          </cell>
          <cell r="R22">
            <v>14</v>
          </cell>
          <cell r="T22">
            <v>10</v>
          </cell>
          <cell r="U22">
            <v>11</v>
          </cell>
          <cell r="W22">
            <v>1</v>
          </cell>
          <cell r="X22">
            <v>4</v>
          </cell>
          <cell r="Z22">
            <v>2</v>
          </cell>
          <cell r="AA22">
            <v>4</v>
          </cell>
        </row>
        <row r="23">
          <cell r="B23" t="str">
            <v>文理</v>
          </cell>
          <cell r="C23" t="str">
            <v>文理</v>
          </cell>
          <cell r="E23">
            <v>23</v>
          </cell>
          <cell r="F23">
            <v>25</v>
          </cell>
          <cell r="H23">
            <v>29</v>
          </cell>
          <cell r="I23">
            <v>39</v>
          </cell>
          <cell r="K23">
            <v>30</v>
          </cell>
          <cell r="L23">
            <v>38</v>
          </cell>
        </row>
        <row r="24">
          <cell r="B24" t="str">
            <v>総合</v>
          </cell>
          <cell r="E24">
            <v>33</v>
          </cell>
          <cell r="F24">
            <v>42</v>
          </cell>
          <cell r="H24">
            <v>35</v>
          </cell>
          <cell r="I24">
            <v>41</v>
          </cell>
          <cell r="K24">
            <v>25</v>
          </cell>
          <cell r="L24">
            <v>45</v>
          </cell>
        </row>
        <row r="25">
          <cell r="B25" t="str">
            <v>計</v>
          </cell>
          <cell r="E25">
            <v>56</v>
          </cell>
          <cell r="F25">
            <v>67</v>
          </cell>
          <cell r="H25">
            <v>64</v>
          </cell>
          <cell r="I25">
            <v>80</v>
          </cell>
          <cell r="K25">
            <v>55</v>
          </cell>
          <cell r="L25">
            <v>83</v>
          </cell>
          <cell r="N25">
            <v>175</v>
          </cell>
          <cell r="O25">
            <v>230</v>
          </cell>
          <cell r="Q25">
            <v>2</v>
          </cell>
          <cell r="R25">
            <v>14</v>
          </cell>
          <cell r="T25">
            <v>10</v>
          </cell>
          <cell r="U25">
            <v>11</v>
          </cell>
          <cell r="W25">
            <v>1</v>
          </cell>
          <cell r="X25">
            <v>4</v>
          </cell>
          <cell r="Z25">
            <v>2</v>
          </cell>
          <cell r="AA25">
            <v>4</v>
          </cell>
          <cell r="AC25">
            <v>15</v>
          </cell>
          <cell r="AD25">
            <v>33</v>
          </cell>
        </row>
        <row r="26">
          <cell r="B26" t="str">
            <v>普通</v>
          </cell>
          <cell r="E26">
            <v>119</v>
          </cell>
          <cell r="F26">
            <v>161</v>
          </cell>
          <cell r="H26">
            <v>132</v>
          </cell>
          <cell r="I26">
            <v>149</v>
          </cell>
          <cell r="K26">
            <v>123</v>
          </cell>
          <cell r="L26">
            <v>151</v>
          </cell>
          <cell r="N26">
            <v>374</v>
          </cell>
          <cell r="O26">
            <v>461</v>
          </cell>
          <cell r="Q26">
            <v>1</v>
          </cell>
          <cell r="R26">
            <v>1</v>
          </cell>
          <cell r="T26">
            <v>2</v>
          </cell>
          <cell r="U26">
            <v>6</v>
          </cell>
          <cell r="W26">
            <v>4</v>
          </cell>
          <cell r="X26">
            <v>1</v>
          </cell>
          <cell r="Z26">
            <v>2</v>
          </cell>
          <cell r="AA26">
            <v>1</v>
          </cell>
          <cell r="AC26">
            <v>9</v>
          </cell>
          <cell r="AD26">
            <v>9</v>
          </cell>
          <cell r="AF26">
            <v>54</v>
          </cell>
          <cell r="AG26">
            <v>90</v>
          </cell>
        </row>
        <row r="27">
          <cell r="B27" t="str">
            <v>工業</v>
          </cell>
          <cell r="C27" t="str">
            <v>機械</v>
          </cell>
          <cell r="E27">
            <v>35</v>
          </cell>
          <cell r="F27">
            <v>0</v>
          </cell>
          <cell r="H27">
            <v>36</v>
          </cell>
          <cell r="I27">
            <v>0</v>
          </cell>
          <cell r="K27">
            <v>35</v>
          </cell>
          <cell r="L27">
            <v>0</v>
          </cell>
          <cell r="Q27">
            <v>7</v>
          </cell>
          <cell r="R27">
            <v>0</v>
          </cell>
          <cell r="T27">
            <v>3</v>
          </cell>
          <cell r="U27">
            <v>0</v>
          </cell>
          <cell r="W27">
            <v>6</v>
          </cell>
          <cell r="Z27">
            <v>4</v>
          </cell>
        </row>
        <row r="28">
          <cell r="C28" t="str">
            <v>電気</v>
          </cell>
          <cell r="E28">
            <v>32</v>
          </cell>
          <cell r="F28">
            <v>3</v>
          </cell>
          <cell r="H28">
            <v>33</v>
          </cell>
          <cell r="I28">
            <v>3</v>
          </cell>
          <cell r="K28">
            <v>33</v>
          </cell>
          <cell r="L28">
            <v>1</v>
          </cell>
        </row>
        <row r="29">
          <cell r="B29" t="str">
            <v xml:space="preserve"> </v>
          </cell>
          <cell r="C29" t="str">
            <v>工業化学</v>
          </cell>
          <cell r="E29">
            <v>31</v>
          </cell>
          <cell r="F29">
            <v>4</v>
          </cell>
          <cell r="H29">
            <v>30</v>
          </cell>
          <cell r="I29">
            <v>6</v>
          </cell>
          <cell r="K29">
            <v>28</v>
          </cell>
          <cell r="L29">
            <v>5</v>
          </cell>
        </row>
        <row r="30">
          <cell r="C30" t="str">
            <v>建築</v>
          </cell>
          <cell r="E30">
            <v>25</v>
          </cell>
          <cell r="F30">
            <v>10</v>
          </cell>
          <cell r="H30">
            <v>18</v>
          </cell>
          <cell r="I30">
            <v>18</v>
          </cell>
          <cell r="K30">
            <v>25</v>
          </cell>
          <cell r="L30">
            <v>10</v>
          </cell>
          <cell r="Q30">
            <v>3</v>
          </cell>
          <cell r="T30">
            <v>3</v>
          </cell>
          <cell r="U30">
            <v>0</v>
          </cell>
          <cell r="W30">
            <v>3</v>
          </cell>
          <cell r="X30">
            <v>3</v>
          </cell>
          <cell r="Z30">
            <v>1</v>
          </cell>
        </row>
        <row r="31">
          <cell r="C31" t="str">
            <v>インテリア</v>
          </cell>
          <cell r="Q31">
            <v>2</v>
          </cell>
          <cell r="R31">
            <v>1</v>
          </cell>
          <cell r="T31">
            <v>1</v>
          </cell>
          <cell r="U31">
            <v>5</v>
          </cell>
          <cell r="W31">
            <v>1</v>
          </cell>
          <cell r="X31">
            <v>2</v>
          </cell>
          <cell r="Z31">
            <v>0</v>
          </cell>
          <cell r="AA31">
            <v>3</v>
          </cell>
        </row>
        <row r="32">
          <cell r="B32" t="str">
            <v xml:space="preserve"> </v>
          </cell>
          <cell r="C32" t="str">
            <v>デザイン</v>
          </cell>
          <cell r="E32">
            <v>3</v>
          </cell>
          <cell r="F32">
            <v>27</v>
          </cell>
          <cell r="H32">
            <v>3</v>
          </cell>
          <cell r="I32">
            <v>27</v>
          </cell>
          <cell r="K32">
            <v>4</v>
          </cell>
          <cell r="L32">
            <v>26</v>
          </cell>
        </row>
        <row r="33">
          <cell r="C33" t="str">
            <v>工芸</v>
          </cell>
          <cell r="E33">
            <v>20</v>
          </cell>
          <cell r="F33">
            <v>50</v>
          </cell>
          <cell r="H33">
            <v>20</v>
          </cell>
          <cell r="I33">
            <v>50</v>
          </cell>
          <cell r="K33">
            <v>21</v>
          </cell>
          <cell r="L33">
            <v>48</v>
          </cell>
        </row>
        <row r="34">
          <cell r="C34" t="str">
            <v>計</v>
          </cell>
          <cell r="E34">
            <v>146</v>
          </cell>
          <cell r="F34">
            <v>94</v>
          </cell>
          <cell r="H34">
            <v>140</v>
          </cell>
          <cell r="I34">
            <v>104</v>
          </cell>
          <cell r="K34">
            <v>146</v>
          </cell>
          <cell r="L34">
            <v>90</v>
          </cell>
          <cell r="Q34">
            <v>12</v>
          </cell>
          <cell r="R34">
            <v>1</v>
          </cell>
          <cell r="T34">
            <v>7</v>
          </cell>
          <cell r="U34">
            <v>5</v>
          </cell>
          <cell r="W34">
            <v>10</v>
          </cell>
          <cell r="X34">
            <v>5</v>
          </cell>
          <cell r="Z34">
            <v>5</v>
          </cell>
          <cell r="AA34">
            <v>3</v>
          </cell>
        </row>
        <row r="35">
          <cell r="B35" t="str">
            <v>美術</v>
          </cell>
          <cell r="C35" t="str">
            <v>美術</v>
          </cell>
          <cell r="E35">
            <v>2</v>
          </cell>
          <cell r="F35">
            <v>23</v>
          </cell>
          <cell r="H35">
            <v>8</v>
          </cell>
          <cell r="I35">
            <v>16</v>
          </cell>
          <cell r="K35">
            <v>1</v>
          </cell>
          <cell r="L35">
            <v>19</v>
          </cell>
        </row>
        <row r="36">
          <cell r="B36" t="str">
            <v>計</v>
          </cell>
          <cell r="E36">
            <v>148</v>
          </cell>
          <cell r="F36">
            <v>117</v>
          </cell>
          <cell r="H36">
            <v>148</v>
          </cell>
          <cell r="I36">
            <v>120</v>
          </cell>
          <cell r="K36">
            <v>147</v>
          </cell>
          <cell r="L36">
            <v>109</v>
          </cell>
          <cell r="N36">
            <v>443</v>
          </cell>
          <cell r="O36">
            <v>346</v>
          </cell>
          <cell r="Q36">
            <v>12</v>
          </cell>
          <cell r="R36">
            <v>1</v>
          </cell>
          <cell r="T36">
            <v>7</v>
          </cell>
          <cell r="U36">
            <v>5</v>
          </cell>
          <cell r="W36">
            <v>10</v>
          </cell>
          <cell r="X36">
            <v>5</v>
          </cell>
          <cell r="Z36">
            <v>5</v>
          </cell>
          <cell r="AA36">
            <v>3</v>
          </cell>
          <cell r="AC36">
            <v>34</v>
          </cell>
          <cell r="AD36">
            <v>14</v>
          </cell>
        </row>
        <row r="37">
          <cell r="B37" t="str">
            <v>商業</v>
          </cell>
          <cell r="C37" t="str">
            <v>商業</v>
          </cell>
          <cell r="E37">
            <v>95</v>
          </cell>
          <cell r="F37">
            <v>132</v>
          </cell>
          <cell r="H37">
            <v>86</v>
          </cell>
          <cell r="I37">
            <v>142</v>
          </cell>
          <cell r="K37">
            <v>85</v>
          </cell>
          <cell r="L37">
            <v>139</v>
          </cell>
          <cell r="Q37">
            <v>3</v>
          </cell>
          <cell r="R37">
            <v>2</v>
          </cell>
          <cell r="T37">
            <v>2</v>
          </cell>
          <cell r="U37">
            <v>2</v>
          </cell>
          <cell r="W37">
            <v>2</v>
          </cell>
          <cell r="X37">
            <v>1</v>
          </cell>
          <cell r="Z37">
            <v>2</v>
          </cell>
          <cell r="AA37">
            <v>1</v>
          </cell>
        </row>
        <row r="38">
          <cell r="B38" t="str">
            <v>情報</v>
          </cell>
          <cell r="C38" t="str">
            <v>情報数理</v>
          </cell>
          <cell r="E38">
            <v>23</v>
          </cell>
          <cell r="F38">
            <v>11</v>
          </cell>
          <cell r="H38">
            <v>25</v>
          </cell>
          <cell r="I38">
            <v>8</v>
          </cell>
          <cell r="K38">
            <v>23</v>
          </cell>
          <cell r="L38">
            <v>9</v>
          </cell>
        </row>
        <row r="39">
          <cell r="B39" t="str">
            <v>外国語</v>
          </cell>
          <cell r="C39" t="str">
            <v>英語実務</v>
          </cell>
          <cell r="E39">
            <v>4</v>
          </cell>
          <cell r="F39">
            <v>36</v>
          </cell>
          <cell r="H39">
            <v>8</v>
          </cell>
          <cell r="I39">
            <v>31</v>
          </cell>
          <cell r="K39">
            <v>9</v>
          </cell>
          <cell r="L39">
            <v>23</v>
          </cell>
        </row>
        <row r="40">
          <cell r="B40" t="str">
            <v>計</v>
          </cell>
          <cell r="E40">
            <v>122</v>
          </cell>
          <cell r="F40">
            <v>179</v>
          </cell>
          <cell r="H40">
            <v>119</v>
          </cell>
          <cell r="I40">
            <v>181</v>
          </cell>
          <cell r="K40">
            <v>117</v>
          </cell>
          <cell r="L40">
            <v>171</v>
          </cell>
          <cell r="N40">
            <v>358</v>
          </cell>
          <cell r="O40">
            <v>531</v>
          </cell>
          <cell r="Q40">
            <v>3</v>
          </cell>
          <cell r="R40">
            <v>2</v>
          </cell>
          <cell r="T40">
            <v>2</v>
          </cell>
          <cell r="U40">
            <v>2</v>
          </cell>
          <cell r="W40">
            <v>2</v>
          </cell>
          <cell r="X40">
            <v>1</v>
          </cell>
          <cell r="Z40">
            <v>2</v>
          </cell>
          <cell r="AA40">
            <v>1</v>
          </cell>
          <cell r="AC40">
            <v>9</v>
          </cell>
          <cell r="AD40">
            <v>6</v>
          </cell>
        </row>
        <row r="41">
          <cell r="B41" t="str">
            <v>普通</v>
          </cell>
          <cell r="E41">
            <v>113</v>
          </cell>
          <cell r="F41">
            <v>121</v>
          </cell>
          <cell r="H41">
            <v>119</v>
          </cell>
          <cell r="I41">
            <v>118</v>
          </cell>
          <cell r="K41">
            <v>105</v>
          </cell>
          <cell r="L41">
            <v>116</v>
          </cell>
          <cell r="N41">
            <v>337</v>
          </cell>
          <cell r="O41">
            <v>355</v>
          </cell>
        </row>
        <row r="42">
          <cell r="B42" t="str">
            <v>普通</v>
          </cell>
          <cell r="E42">
            <v>83</v>
          </cell>
          <cell r="F42">
            <v>73</v>
          </cell>
          <cell r="H42">
            <v>51</v>
          </cell>
          <cell r="I42">
            <v>107</v>
          </cell>
          <cell r="K42">
            <v>61</v>
          </cell>
          <cell r="L42">
            <v>89</v>
          </cell>
        </row>
        <row r="43">
          <cell r="B43" t="str">
            <v>農業</v>
          </cell>
          <cell r="C43" t="str">
            <v>環境科学</v>
          </cell>
          <cell r="E43">
            <v>25</v>
          </cell>
          <cell r="F43">
            <v>7</v>
          </cell>
          <cell r="H43">
            <v>24</v>
          </cell>
          <cell r="I43">
            <v>11</v>
          </cell>
          <cell r="K43">
            <v>32</v>
          </cell>
          <cell r="L43">
            <v>2</v>
          </cell>
        </row>
        <row r="44">
          <cell r="B44" t="str">
            <v>家庭</v>
          </cell>
          <cell r="C44" t="str">
            <v>生活ﾃﾞｻﾞｲﾝ</v>
          </cell>
          <cell r="E44">
            <v>1</v>
          </cell>
          <cell r="F44">
            <v>34</v>
          </cell>
          <cell r="H44">
            <v>1</v>
          </cell>
          <cell r="I44">
            <v>34</v>
          </cell>
          <cell r="K44">
            <v>0</v>
          </cell>
          <cell r="L44">
            <v>27</v>
          </cell>
        </row>
        <row r="45">
          <cell r="B45" t="str">
            <v>看護</v>
          </cell>
          <cell r="C45" t="str">
            <v>看護</v>
          </cell>
          <cell r="E45">
            <v>2</v>
          </cell>
          <cell r="F45">
            <v>33</v>
          </cell>
          <cell r="H45">
            <v>0</v>
          </cell>
          <cell r="I45">
            <v>33</v>
          </cell>
          <cell r="K45">
            <v>3</v>
          </cell>
          <cell r="L45">
            <v>31</v>
          </cell>
          <cell r="AI45">
            <v>1</v>
          </cell>
          <cell r="AJ45">
            <v>65</v>
          </cell>
        </row>
        <row r="46">
          <cell r="B46" t="str">
            <v>福祉</v>
          </cell>
          <cell r="C46" t="str">
            <v>福祉</v>
          </cell>
          <cell r="E46">
            <v>8</v>
          </cell>
          <cell r="F46">
            <v>22</v>
          </cell>
          <cell r="H46">
            <v>5</v>
          </cell>
          <cell r="I46">
            <v>25</v>
          </cell>
          <cell r="K46">
            <v>7</v>
          </cell>
          <cell r="L46">
            <v>22</v>
          </cell>
        </row>
        <row r="47">
          <cell r="B47" t="str">
            <v>計</v>
          </cell>
          <cell r="E47">
            <v>119</v>
          </cell>
          <cell r="F47">
            <v>169</v>
          </cell>
          <cell r="H47">
            <v>81</v>
          </cell>
          <cell r="I47">
            <v>210</v>
          </cell>
          <cell r="K47">
            <v>103</v>
          </cell>
          <cell r="L47">
            <v>171</v>
          </cell>
          <cell r="N47">
            <v>303</v>
          </cell>
          <cell r="O47">
            <v>550</v>
          </cell>
          <cell r="AI47">
            <v>1</v>
          </cell>
          <cell r="AJ47">
            <v>65</v>
          </cell>
        </row>
        <row r="48">
          <cell r="B48" t="str">
            <v>普通</v>
          </cell>
          <cell r="E48">
            <v>148</v>
          </cell>
          <cell r="F48">
            <v>133</v>
          </cell>
          <cell r="H48">
            <v>150</v>
          </cell>
          <cell r="I48">
            <v>127</v>
          </cell>
          <cell r="K48">
            <v>129</v>
          </cell>
          <cell r="L48">
            <v>145</v>
          </cell>
          <cell r="N48">
            <v>427</v>
          </cell>
          <cell r="O48">
            <v>405</v>
          </cell>
        </row>
        <row r="49">
          <cell r="B49" t="str">
            <v>普通</v>
          </cell>
          <cell r="E49">
            <v>108</v>
          </cell>
          <cell r="F49">
            <v>104</v>
          </cell>
          <cell r="H49">
            <v>114</v>
          </cell>
          <cell r="I49">
            <v>96</v>
          </cell>
          <cell r="K49">
            <v>102</v>
          </cell>
          <cell r="L49">
            <v>103</v>
          </cell>
          <cell r="N49">
            <v>324</v>
          </cell>
          <cell r="O49">
            <v>303</v>
          </cell>
        </row>
        <row r="50">
          <cell r="B50" t="str">
            <v>普通</v>
          </cell>
          <cell r="E50">
            <v>168</v>
          </cell>
          <cell r="F50">
            <v>117</v>
          </cell>
          <cell r="H50">
            <v>170</v>
          </cell>
          <cell r="I50">
            <v>104</v>
          </cell>
          <cell r="K50">
            <v>161</v>
          </cell>
          <cell r="L50">
            <v>115</v>
          </cell>
          <cell r="N50">
            <v>499</v>
          </cell>
          <cell r="O50">
            <v>336</v>
          </cell>
        </row>
        <row r="51">
          <cell r="B51" t="str">
            <v>普通</v>
          </cell>
          <cell r="E51">
            <v>143</v>
          </cell>
          <cell r="F51">
            <v>136</v>
          </cell>
          <cell r="H51">
            <v>123</v>
          </cell>
          <cell r="I51">
            <v>154</v>
          </cell>
          <cell r="K51">
            <v>129</v>
          </cell>
          <cell r="L51">
            <v>147</v>
          </cell>
          <cell r="N51">
            <v>395</v>
          </cell>
          <cell r="O51">
            <v>437</v>
          </cell>
        </row>
        <row r="52">
          <cell r="B52" t="str">
            <v>農業</v>
          </cell>
          <cell r="C52" t="str">
            <v>農業生産</v>
          </cell>
          <cell r="E52">
            <v>13</v>
          </cell>
          <cell r="F52">
            <v>7</v>
          </cell>
          <cell r="H52">
            <v>8</v>
          </cell>
          <cell r="I52">
            <v>11</v>
          </cell>
          <cell r="K52">
            <v>17</v>
          </cell>
          <cell r="L52">
            <v>9</v>
          </cell>
        </row>
        <row r="53">
          <cell r="C53" t="str">
            <v>環境園芸</v>
          </cell>
          <cell r="E53">
            <v>12</v>
          </cell>
          <cell r="F53">
            <v>8</v>
          </cell>
          <cell r="H53">
            <v>18</v>
          </cell>
          <cell r="I53">
            <v>2</v>
          </cell>
          <cell r="K53">
            <v>10</v>
          </cell>
          <cell r="L53">
            <v>10</v>
          </cell>
        </row>
        <row r="54">
          <cell r="C54" t="str">
            <v>動物科学</v>
          </cell>
          <cell r="E54">
            <v>12</v>
          </cell>
          <cell r="F54">
            <v>8</v>
          </cell>
          <cell r="H54">
            <v>13</v>
          </cell>
          <cell r="I54">
            <v>10</v>
          </cell>
          <cell r="K54">
            <v>7</v>
          </cell>
          <cell r="L54">
            <v>12</v>
          </cell>
        </row>
        <row r="55">
          <cell r="C55" t="str">
            <v>食農科学</v>
          </cell>
          <cell r="E55">
            <v>14</v>
          </cell>
          <cell r="F55">
            <v>7</v>
          </cell>
          <cell r="H55">
            <v>14</v>
          </cell>
          <cell r="I55">
            <v>9</v>
          </cell>
          <cell r="K55">
            <v>17</v>
          </cell>
          <cell r="L55">
            <v>8</v>
          </cell>
        </row>
        <row r="56">
          <cell r="B56" t="str">
            <v>計</v>
          </cell>
          <cell r="E56">
            <v>51</v>
          </cell>
          <cell r="F56">
            <v>30</v>
          </cell>
          <cell r="H56">
            <v>53</v>
          </cell>
          <cell r="I56">
            <v>32</v>
          </cell>
          <cell r="K56">
            <v>51</v>
          </cell>
          <cell r="L56">
            <v>39</v>
          </cell>
          <cell r="N56">
            <v>155</v>
          </cell>
          <cell r="O56">
            <v>101</v>
          </cell>
        </row>
        <row r="57">
          <cell r="B57" t="str">
            <v>商業</v>
          </cell>
          <cell r="C57" t="str">
            <v>商業</v>
          </cell>
          <cell r="E57">
            <v>46</v>
          </cell>
          <cell r="F57">
            <v>86</v>
          </cell>
          <cell r="H57">
            <v>53</v>
          </cell>
          <cell r="I57">
            <v>65</v>
          </cell>
          <cell r="K57">
            <v>41</v>
          </cell>
          <cell r="L57">
            <v>84</v>
          </cell>
        </row>
        <row r="58">
          <cell r="B58" t="str">
            <v>情報</v>
          </cell>
          <cell r="C58" t="str">
            <v>情報技術</v>
          </cell>
          <cell r="E58">
            <v>22</v>
          </cell>
          <cell r="F58">
            <v>8</v>
          </cell>
          <cell r="H58">
            <v>18</v>
          </cell>
          <cell r="I58">
            <v>12</v>
          </cell>
          <cell r="K58">
            <v>17</v>
          </cell>
          <cell r="L58">
            <v>10</v>
          </cell>
        </row>
        <row r="59">
          <cell r="B59" t="str">
            <v>計</v>
          </cell>
          <cell r="E59">
            <v>68</v>
          </cell>
          <cell r="F59">
            <v>94</v>
          </cell>
          <cell r="H59">
            <v>71</v>
          </cell>
          <cell r="I59">
            <v>77</v>
          </cell>
          <cell r="K59">
            <v>58</v>
          </cell>
          <cell r="L59">
            <v>94</v>
          </cell>
          <cell r="N59">
            <v>197</v>
          </cell>
          <cell r="O59">
            <v>265</v>
          </cell>
        </row>
        <row r="60">
          <cell r="B60" t="str">
            <v>普通</v>
          </cell>
          <cell r="E60">
            <v>93</v>
          </cell>
          <cell r="F60">
            <v>135</v>
          </cell>
          <cell r="H60">
            <v>85</v>
          </cell>
          <cell r="I60">
            <v>139</v>
          </cell>
          <cell r="K60">
            <v>101</v>
          </cell>
          <cell r="L60">
            <v>121</v>
          </cell>
        </row>
        <row r="61">
          <cell r="B61" t="str">
            <v>音楽</v>
          </cell>
          <cell r="C61" t="str">
            <v>音楽</v>
          </cell>
          <cell r="E61">
            <v>3</v>
          </cell>
          <cell r="F61">
            <v>13</v>
          </cell>
          <cell r="H61">
            <v>3</v>
          </cell>
          <cell r="I61">
            <v>20</v>
          </cell>
          <cell r="K61">
            <v>2</v>
          </cell>
          <cell r="L61">
            <v>18</v>
          </cell>
        </row>
        <row r="62">
          <cell r="B62" t="str">
            <v>計</v>
          </cell>
          <cell r="E62">
            <v>96</v>
          </cell>
          <cell r="F62">
            <v>148</v>
          </cell>
          <cell r="H62">
            <v>88</v>
          </cell>
          <cell r="I62">
            <v>159</v>
          </cell>
          <cell r="K62">
            <v>103</v>
          </cell>
          <cell r="L62">
            <v>139</v>
          </cell>
          <cell r="N62">
            <v>287</v>
          </cell>
          <cell r="O62">
            <v>446</v>
          </cell>
        </row>
        <row r="63">
          <cell r="B63" t="str">
            <v>工業</v>
          </cell>
          <cell r="C63" t="str">
            <v>機械</v>
          </cell>
          <cell r="E63">
            <v>32</v>
          </cell>
          <cell r="F63">
            <v>0</v>
          </cell>
          <cell r="H63">
            <v>31</v>
          </cell>
          <cell r="I63">
            <v>0</v>
          </cell>
          <cell r="K63">
            <v>33</v>
          </cell>
          <cell r="L63">
            <v>0</v>
          </cell>
        </row>
        <row r="64">
          <cell r="C64" t="str">
            <v>電気</v>
          </cell>
          <cell r="E64">
            <v>20</v>
          </cell>
          <cell r="F64">
            <v>0</v>
          </cell>
          <cell r="H64">
            <v>30</v>
          </cell>
          <cell r="I64">
            <v>1</v>
          </cell>
          <cell r="K64">
            <v>23</v>
          </cell>
          <cell r="L64">
            <v>0</v>
          </cell>
        </row>
        <row r="65">
          <cell r="B65" t="str">
            <v xml:space="preserve"> </v>
          </cell>
          <cell r="C65" t="str">
            <v>化学工学</v>
          </cell>
          <cell r="E65">
            <v>20</v>
          </cell>
          <cell r="F65">
            <v>3</v>
          </cell>
          <cell r="H65">
            <v>25</v>
          </cell>
          <cell r="I65">
            <v>5</v>
          </cell>
          <cell r="K65">
            <v>24</v>
          </cell>
          <cell r="L65">
            <v>3</v>
          </cell>
        </row>
        <row r="66">
          <cell r="C66" t="str">
            <v>建築</v>
          </cell>
          <cell r="E66">
            <v>26</v>
          </cell>
          <cell r="F66">
            <v>5</v>
          </cell>
          <cell r="H66">
            <v>27</v>
          </cell>
          <cell r="I66">
            <v>4</v>
          </cell>
          <cell r="K66">
            <v>24</v>
          </cell>
          <cell r="L66">
            <v>5</v>
          </cell>
        </row>
        <row r="67">
          <cell r="B67" t="str">
            <v>計</v>
          </cell>
          <cell r="E67">
            <v>98</v>
          </cell>
          <cell r="F67">
            <v>8</v>
          </cell>
          <cell r="H67">
            <v>113</v>
          </cell>
          <cell r="I67">
            <v>10</v>
          </cell>
          <cell r="K67">
            <v>104</v>
          </cell>
          <cell r="L67">
            <v>8</v>
          </cell>
          <cell r="N67">
            <v>315</v>
          </cell>
          <cell r="O67">
            <v>26</v>
          </cell>
        </row>
        <row r="68">
          <cell r="B68" t="str">
            <v>普通</v>
          </cell>
          <cell r="E68">
            <v>146</v>
          </cell>
          <cell r="F68">
            <v>135</v>
          </cell>
          <cell r="H68">
            <v>126</v>
          </cell>
          <cell r="I68">
            <v>154</v>
          </cell>
          <cell r="K68">
            <v>130</v>
          </cell>
          <cell r="L68">
            <v>149</v>
          </cell>
          <cell r="N68">
            <v>402</v>
          </cell>
          <cell r="O68">
            <v>438</v>
          </cell>
          <cell r="Q68">
            <v>5</v>
          </cell>
          <cell r="R68">
            <v>4</v>
          </cell>
          <cell r="T68">
            <v>4</v>
          </cell>
          <cell r="U68">
            <v>4</v>
          </cell>
          <cell r="W68">
            <v>5</v>
          </cell>
          <cell r="X68">
            <v>9</v>
          </cell>
          <cell r="Z68">
            <v>1</v>
          </cell>
          <cell r="AA68">
            <v>2</v>
          </cell>
          <cell r="AC68">
            <v>15</v>
          </cell>
          <cell r="AD68">
            <v>19</v>
          </cell>
          <cell r="AF68">
            <v>83</v>
          </cell>
          <cell r="AG68">
            <v>103</v>
          </cell>
        </row>
        <row r="69">
          <cell r="B69" t="str">
            <v>看護</v>
          </cell>
          <cell r="C69" t="str">
            <v>看護</v>
          </cell>
          <cell r="E69">
            <v>3</v>
          </cell>
          <cell r="F69">
            <v>25</v>
          </cell>
          <cell r="H69">
            <v>0</v>
          </cell>
          <cell r="I69">
            <v>34</v>
          </cell>
          <cell r="K69">
            <v>1</v>
          </cell>
          <cell r="L69">
            <v>33</v>
          </cell>
          <cell r="AI69">
            <v>3</v>
          </cell>
          <cell r="AJ69">
            <v>52</v>
          </cell>
        </row>
        <row r="70">
          <cell r="B70" t="str">
            <v>総合</v>
          </cell>
          <cell r="E70">
            <v>47</v>
          </cell>
          <cell r="F70">
            <v>77</v>
          </cell>
          <cell r="H70">
            <v>43</v>
          </cell>
          <cell r="I70">
            <v>67</v>
          </cell>
          <cell r="K70">
            <v>42</v>
          </cell>
          <cell r="L70">
            <v>65</v>
          </cell>
        </row>
        <row r="71">
          <cell r="B71" t="str">
            <v>計</v>
          </cell>
          <cell r="E71">
            <v>50</v>
          </cell>
          <cell r="F71">
            <v>102</v>
          </cell>
          <cell r="H71">
            <v>43</v>
          </cell>
          <cell r="I71">
            <v>101</v>
          </cell>
          <cell r="K71">
            <v>43</v>
          </cell>
          <cell r="L71">
            <v>98</v>
          </cell>
          <cell r="N71">
            <v>136</v>
          </cell>
          <cell r="O71">
            <v>301</v>
          </cell>
          <cell r="AI71">
            <v>3</v>
          </cell>
          <cell r="AJ71">
            <v>52</v>
          </cell>
        </row>
        <row r="72">
          <cell r="B72" t="str">
            <v>普通</v>
          </cell>
          <cell r="E72">
            <v>86</v>
          </cell>
          <cell r="F72">
            <v>109</v>
          </cell>
          <cell r="H72">
            <v>85</v>
          </cell>
          <cell r="I72">
            <v>109</v>
          </cell>
          <cell r="K72">
            <v>72</v>
          </cell>
          <cell r="L72">
            <v>121</v>
          </cell>
          <cell r="N72">
            <v>243</v>
          </cell>
          <cell r="O72">
            <v>339</v>
          </cell>
        </row>
        <row r="73">
          <cell r="B73" t="str">
            <v>普通</v>
          </cell>
          <cell r="E73">
            <v>63</v>
          </cell>
          <cell r="F73">
            <v>84</v>
          </cell>
          <cell r="H73">
            <v>57</v>
          </cell>
          <cell r="I73">
            <v>98</v>
          </cell>
          <cell r="K73">
            <v>71</v>
          </cell>
          <cell r="L73">
            <v>83</v>
          </cell>
        </row>
        <row r="74">
          <cell r="B74" t="str">
            <v>工業</v>
          </cell>
          <cell r="C74" t="str">
            <v>デザイン</v>
          </cell>
          <cell r="E74">
            <v>5</v>
          </cell>
          <cell r="F74">
            <v>25</v>
          </cell>
          <cell r="H74">
            <v>6</v>
          </cell>
          <cell r="I74">
            <v>24</v>
          </cell>
          <cell r="K74">
            <v>6</v>
          </cell>
          <cell r="L74">
            <v>21</v>
          </cell>
        </row>
        <row r="75">
          <cell r="B75" t="str">
            <v>計</v>
          </cell>
          <cell r="E75">
            <v>68</v>
          </cell>
          <cell r="F75">
            <v>109</v>
          </cell>
          <cell r="H75">
            <v>63</v>
          </cell>
          <cell r="I75">
            <v>122</v>
          </cell>
          <cell r="K75">
            <v>77</v>
          </cell>
          <cell r="L75">
            <v>104</v>
          </cell>
          <cell r="N75">
            <v>208</v>
          </cell>
          <cell r="O75">
            <v>335</v>
          </cell>
        </row>
        <row r="76">
          <cell r="B76" t="str">
            <v>普通</v>
          </cell>
          <cell r="E76">
            <v>89</v>
          </cell>
          <cell r="F76">
            <v>85</v>
          </cell>
          <cell r="H76">
            <v>82</v>
          </cell>
          <cell r="I76">
            <v>86</v>
          </cell>
          <cell r="K76">
            <v>87</v>
          </cell>
          <cell r="L76">
            <v>95</v>
          </cell>
          <cell r="N76">
            <v>258</v>
          </cell>
          <cell r="O76">
            <v>266</v>
          </cell>
        </row>
        <row r="77">
          <cell r="B77" t="str">
            <v>工業</v>
          </cell>
          <cell r="C77" t="str">
            <v>機械</v>
          </cell>
          <cell r="E77">
            <v>30</v>
          </cell>
          <cell r="F77">
            <v>0</v>
          </cell>
          <cell r="H77">
            <v>22</v>
          </cell>
          <cell r="I77">
            <v>0</v>
          </cell>
          <cell r="K77">
            <v>32</v>
          </cell>
          <cell r="L77">
            <v>1</v>
          </cell>
          <cell r="Q77">
            <v>3</v>
          </cell>
          <cell r="R77">
            <v>1</v>
          </cell>
          <cell r="T77">
            <v>4</v>
          </cell>
          <cell r="U77">
            <v>0</v>
          </cell>
          <cell r="W77">
            <v>4</v>
          </cell>
          <cell r="X77">
            <v>0</v>
          </cell>
          <cell r="Z77">
            <v>2</v>
          </cell>
          <cell r="AA77">
            <v>0</v>
          </cell>
        </row>
        <row r="78">
          <cell r="C78" t="str">
            <v>電気</v>
          </cell>
          <cell r="E78">
            <v>26</v>
          </cell>
          <cell r="F78">
            <v>2</v>
          </cell>
          <cell r="H78">
            <v>29</v>
          </cell>
          <cell r="I78">
            <v>0</v>
          </cell>
          <cell r="K78">
            <v>28</v>
          </cell>
          <cell r="L78">
            <v>0</v>
          </cell>
          <cell r="Q78">
            <v>2</v>
          </cell>
          <cell r="R78">
            <v>0</v>
          </cell>
          <cell r="T78">
            <v>7</v>
          </cell>
          <cell r="U78">
            <v>0</v>
          </cell>
          <cell r="W78">
            <v>1</v>
          </cell>
          <cell r="X78">
            <v>0</v>
          </cell>
          <cell r="Z78">
            <v>0</v>
          </cell>
          <cell r="AA78">
            <v>0</v>
          </cell>
        </row>
        <row r="79">
          <cell r="C79" t="str">
            <v>土木</v>
          </cell>
          <cell r="E79">
            <v>22</v>
          </cell>
          <cell r="F79">
            <v>3</v>
          </cell>
          <cell r="H79">
            <v>29</v>
          </cell>
          <cell r="I79">
            <v>2</v>
          </cell>
          <cell r="K79">
            <v>23</v>
          </cell>
          <cell r="L79">
            <v>1</v>
          </cell>
        </row>
        <row r="80">
          <cell r="C80" t="str">
            <v>建築</v>
          </cell>
          <cell r="E80">
            <v>24</v>
          </cell>
          <cell r="F80">
            <v>6</v>
          </cell>
          <cell r="H80">
            <v>26</v>
          </cell>
          <cell r="I80">
            <v>4</v>
          </cell>
          <cell r="K80">
            <v>27</v>
          </cell>
          <cell r="L80">
            <v>4</v>
          </cell>
        </row>
        <row r="81">
          <cell r="C81" t="str">
            <v>計</v>
          </cell>
          <cell r="E81">
            <v>102</v>
          </cell>
          <cell r="F81">
            <v>11</v>
          </cell>
          <cell r="H81">
            <v>106</v>
          </cell>
          <cell r="I81">
            <v>6</v>
          </cell>
          <cell r="K81">
            <v>110</v>
          </cell>
          <cell r="L81">
            <v>6</v>
          </cell>
          <cell r="Q81">
            <v>5</v>
          </cell>
          <cell r="R81">
            <v>1</v>
          </cell>
          <cell r="T81">
            <v>11</v>
          </cell>
          <cell r="U81">
            <v>0</v>
          </cell>
          <cell r="W81">
            <v>5</v>
          </cell>
          <cell r="X81">
            <v>0</v>
          </cell>
          <cell r="Z81">
            <v>2</v>
          </cell>
          <cell r="AA81">
            <v>0</v>
          </cell>
        </row>
        <row r="82">
          <cell r="B82" t="str">
            <v>水産</v>
          </cell>
          <cell r="C82" t="str">
            <v>海洋技術</v>
          </cell>
          <cell r="E82">
            <v>22</v>
          </cell>
          <cell r="F82">
            <v>4</v>
          </cell>
          <cell r="H82">
            <v>25</v>
          </cell>
          <cell r="I82">
            <v>0</v>
          </cell>
          <cell r="K82">
            <v>18</v>
          </cell>
          <cell r="L82">
            <v>0</v>
          </cell>
          <cell r="AI82">
            <v>12</v>
          </cell>
          <cell r="AJ82">
            <v>0</v>
          </cell>
        </row>
        <row r="83">
          <cell r="C83" t="str">
            <v>海洋生産</v>
          </cell>
          <cell r="E83">
            <v>18</v>
          </cell>
          <cell r="F83">
            <v>8</v>
          </cell>
          <cell r="H83">
            <v>22</v>
          </cell>
          <cell r="I83">
            <v>4</v>
          </cell>
          <cell r="K83">
            <v>19</v>
          </cell>
          <cell r="L83">
            <v>6</v>
          </cell>
        </row>
        <row r="84">
          <cell r="C84" t="str">
            <v>計</v>
          </cell>
          <cell r="E84">
            <v>40</v>
          </cell>
          <cell r="F84">
            <v>12</v>
          </cell>
          <cell r="H84">
            <v>47</v>
          </cell>
          <cell r="I84">
            <v>4</v>
          </cell>
          <cell r="K84">
            <v>37</v>
          </cell>
          <cell r="L84">
            <v>6</v>
          </cell>
          <cell r="AI84">
            <v>12</v>
          </cell>
          <cell r="AJ84">
            <v>0</v>
          </cell>
        </row>
        <row r="85">
          <cell r="B85" t="str">
            <v>計</v>
          </cell>
          <cell r="E85">
            <v>142</v>
          </cell>
          <cell r="F85">
            <v>23</v>
          </cell>
          <cell r="H85">
            <v>153</v>
          </cell>
          <cell r="I85">
            <v>10</v>
          </cell>
          <cell r="K85">
            <v>147</v>
          </cell>
          <cell r="L85">
            <v>12</v>
          </cell>
          <cell r="N85">
            <v>442</v>
          </cell>
          <cell r="O85">
            <v>45</v>
          </cell>
          <cell r="Q85">
            <v>5</v>
          </cell>
          <cell r="R85">
            <v>1</v>
          </cell>
          <cell r="T85">
            <v>11</v>
          </cell>
          <cell r="U85">
            <v>0</v>
          </cell>
          <cell r="W85">
            <v>5</v>
          </cell>
          <cell r="X85">
            <v>0</v>
          </cell>
          <cell r="Z85">
            <v>2</v>
          </cell>
          <cell r="AA85">
            <v>0</v>
          </cell>
          <cell r="AC85">
            <v>23</v>
          </cell>
          <cell r="AD85">
            <v>1</v>
          </cell>
          <cell r="AI85">
            <v>12</v>
          </cell>
          <cell r="AJ85">
            <v>0</v>
          </cell>
        </row>
        <row r="86">
          <cell r="B86" t="str">
            <v>農業</v>
          </cell>
          <cell r="C86" t="str">
            <v>農産科学</v>
          </cell>
          <cell r="E86">
            <v>15</v>
          </cell>
          <cell r="F86">
            <v>15</v>
          </cell>
          <cell r="H86">
            <v>16</v>
          </cell>
          <cell r="I86">
            <v>7</v>
          </cell>
          <cell r="K86">
            <v>22</v>
          </cell>
          <cell r="L86">
            <v>6</v>
          </cell>
        </row>
        <row r="87">
          <cell r="C87" t="str">
            <v>植物科学</v>
          </cell>
          <cell r="E87">
            <v>16</v>
          </cell>
          <cell r="F87">
            <v>14</v>
          </cell>
          <cell r="H87">
            <v>12</v>
          </cell>
          <cell r="I87">
            <v>13</v>
          </cell>
          <cell r="K87">
            <v>16</v>
          </cell>
          <cell r="L87">
            <v>10</v>
          </cell>
        </row>
        <row r="88">
          <cell r="B88" t="str">
            <v xml:space="preserve"> </v>
          </cell>
          <cell r="C88" t="str">
            <v>食品科学</v>
          </cell>
          <cell r="E88">
            <v>8</v>
          </cell>
          <cell r="F88">
            <v>22</v>
          </cell>
          <cell r="H88">
            <v>8</v>
          </cell>
          <cell r="I88">
            <v>18</v>
          </cell>
          <cell r="K88">
            <v>11</v>
          </cell>
          <cell r="L88">
            <v>15</v>
          </cell>
        </row>
        <row r="89">
          <cell r="C89" t="str">
            <v>計</v>
          </cell>
          <cell r="E89">
            <v>39</v>
          </cell>
          <cell r="F89">
            <v>51</v>
          </cell>
          <cell r="H89">
            <v>36</v>
          </cell>
          <cell r="I89">
            <v>38</v>
          </cell>
          <cell r="K89">
            <v>49</v>
          </cell>
          <cell r="L89">
            <v>31</v>
          </cell>
        </row>
        <row r="90">
          <cell r="B90" t="str">
            <v>家庭</v>
          </cell>
          <cell r="C90" t="str">
            <v>生活ﾃﾞｻﾞｲﾝ</v>
          </cell>
          <cell r="E90">
            <v>1</v>
          </cell>
          <cell r="F90">
            <v>28</v>
          </cell>
          <cell r="H90">
            <v>1</v>
          </cell>
          <cell r="I90">
            <v>27</v>
          </cell>
          <cell r="K90">
            <v>2</v>
          </cell>
          <cell r="L90">
            <v>23</v>
          </cell>
        </row>
        <row r="91">
          <cell r="B91" t="str">
            <v>計</v>
          </cell>
          <cell r="E91">
            <v>40</v>
          </cell>
          <cell r="F91">
            <v>79</v>
          </cell>
          <cell r="H91">
            <v>37</v>
          </cell>
          <cell r="I91">
            <v>65</v>
          </cell>
          <cell r="K91">
            <v>51</v>
          </cell>
          <cell r="L91">
            <v>54</v>
          </cell>
          <cell r="N91">
            <v>128</v>
          </cell>
          <cell r="O91">
            <v>198</v>
          </cell>
        </row>
        <row r="92">
          <cell r="B92" t="str">
            <v>普通</v>
          </cell>
          <cell r="E92">
            <v>55</v>
          </cell>
          <cell r="F92">
            <v>69</v>
          </cell>
          <cell r="H92">
            <v>42</v>
          </cell>
          <cell r="I92">
            <v>56</v>
          </cell>
          <cell r="K92">
            <v>70</v>
          </cell>
          <cell r="L92">
            <v>55</v>
          </cell>
          <cell r="N92">
            <v>167</v>
          </cell>
          <cell r="O92">
            <v>180</v>
          </cell>
        </row>
        <row r="93">
          <cell r="B93" t="str">
            <v>普通</v>
          </cell>
          <cell r="E93">
            <v>89</v>
          </cell>
          <cell r="F93">
            <v>95</v>
          </cell>
          <cell r="H93">
            <v>74</v>
          </cell>
          <cell r="I93">
            <v>92</v>
          </cell>
          <cell r="K93">
            <v>66</v>
          </cell>
          <cell r="L93">
            <v>112</v>
          </cell>
          <cell r="Q93">
            <v>3</v>
          </cell>
          <cell r="R93">
            <v>7</v>
          </cell>
          <cell r="T93">
            <v>8</v>
          </cell>
          <cell r="U93">
            <v>5</v>
          </cell>
          <cell r="W93">
            <v>8</v>
          </cell>
          <cell r="X93">
            <v>0</v>
          </cell>
          <cell r="Z93">
            <v>2</v>
          </cell>
          <cell r="AA93">
            <v>4</v>
          </cell>
        </row>
        <row r="94">
          <cell r="B94" t="str">
            <v>理数</v>
          </cell>
          <cell r="C94" t="str">
            <v>理数</v>
          </cell>
          <cell r="E94">
            <v>14</v>
          </cell>
          <cell r="F94">
            <v>16</v>
          </cell>
          <cell r="H94">
            <v>27</v>
          </cell>
          <cell r="I94">
            <v>3</v>
          </cell>
          <cell r="K94">
            <v>21</v>
          </cell>
          <cell r="L94">
            <v>15</v>
          </cell>
        </row>
        <row r="95">
          <cell r="B95" t="str">
            <v>計</v>
          </cell>
          <cell r="E95">
            <v>103</v>
          </cell>
          <cell r="F95">
            <v>111</v>
          </cell>
          <cell r="H95">
            <v>101</v>
          </cell>
          <cell r="I95">
            <v>95</v>
          </cell>
          <cell r="K95">
            <v>87</v>
          </cell>
          <cell r="L95">
            <v>127</v>
          </cell>
          <cell r="N95">
            <v>291</v>
          </cell>
          <cell r="O95">
            <v>333</v>
          </cell>
          <cell r="Q95">
            <v>3</v>
          </cell>
          <cell r="R95">
            <v>7</v>
          </cell>
          <cell r="T95">
            <v>8</v>
          </cell>
          <cell r="U95">
            <v>5</v>
          </cell>
          <cell r="W95">
            <v>8</v>
          </cell>
          <cell r="X95">
            <v>0</v>
          </cell>
          <cell r="Z95">
            <v>2</v>
          </cell>
          <cell r="AA95">
            <v>4</v>
          </cell>
          <cell r="AC95">
            <v>21</v>
          </cell>
          <cell r="AD95">
            <v>16</v>
          </cell>
        </row>
        <row r="96">
          <cell r="B96" t="str">
            <v>工業</v>
          </cell>
          <cell r="C96" t="str">
            <v>機械</v>
          </cell>
          <cell r="E96">
            <v>25</v>
          </cell>
          <cell r="F96">
            <v>0</v>
          </cell>
          <cell r="H96">
            <v>31</v>
          </cell>
          <cell r="I96">
            <v>1</v>
          </cell>
          <cell r="K96">
            <v>24</v>
          </cell>
          <cell r="L96">
            <v>2</v>
          </cell>
        </row>
        <row r="97">
          <cell r="C97" t="str">
            <v>電気</v>
          </cell>
          <cell r="E97">
            <v>30</v>
          </cell>
          <cell r="F97">
            <v>0</v>
          </cell>
          <cell r="H97">
            <v>30</v>
          </cell>
          <cell r="I97">
            <v>1</v>
          </cell>
          <cell r="K97">
            <v>27</v>
          </cell>
          <cell r="L97">
            <v>1</v>
          </cell>
        </row>
        <row r="98">
          <cell r="C98" t="str">
            <v>電子</v>
          </cell>
          <cell r="E98">
            <v>16</v>
          </cell>
          <cell r="F98">
            <v>6</v>
          </cell>
          <cell r="H98">
            <v>28</v>
          </cell>
          <cell r="I98">
            <v>3</v>
          </cell>
          <cell r="K98">
            <v>22</v>
          </cell>
          <cell r="L98">
            <v>7</v>
          </cell>
        </row>
        <row r="99">
          <cell r="C99" t="str">
            <v>計</v>
          </cell>
          <cell r="E99">
            <v>71</v>
          </cell>
          <cell r="F99">
            <v>6</v>
          </cell>
          <cell r="H99">
            <v>89</v>
          </cell>
          <cell r="I99">
            <v>5</v>
          </cell>
          <cell r="K99">
            <v>73</v>
          </cell>
          <cell r="L99">
            <v>10</v>
          </cell>
        </row>
        <row r="100">
          <cell r="B100" t="str">
            <v>総合</v>
          </cell>
          <cell r="E100">
            <v>54</v>
          </cell>
          <cell r="F100">
            <v>98</v>
          </cell>
          <cell r="H100">
            <v>57</v>
          </cell>
          <cell r="I100">
            <v>94</v>
          </cell>
          <cell r="K100">
            <v>51</v>
          </cell>
          <cell r="L100">
            <v>97</v>
          </cell>
        </row>
        <row r="101">
          <cell r="B101" t="str">
            <v>計</v>
          </cell>
          <cell r="E101">
            <v>125</v>
          </cell>
          <cell r="F101">
            <v>104</v>
          </cell>
          <cell r="H101">
            <v>146</v>
          </cell>
          <cell r="I101">
            <v>99</v>
          </cell>
          <cell r="K101">
            <v>124</v>
          </cell>
          <cell r="L101">
            <v>107</v>
          </cell>
          <cell r="N101">
            <v>395</v>
          </cell>
          <cell r="O101">
            <v>310</v>
          </cell>
        </row>
        <row r="102">
          <cell r="B102" t="str">
            <v>普通</v>
          </cell>
          <cell r="E102">
            <v>101</v>
          </cell>
          <cell r="F102">
            <v>140</v>
          </cell>
          <cell r="H102">
            <v>99</v>
          </cell>
          <cell r="I102">
            <v>140</v>
          </cell>
          <cell r="K102">
            <v>85</v>
          </cell>
          <cell r="L102">
            <v>152</v>
          </cell>
        </row>
        <row r="103">
          <cell r="B103" t="str">
            <v>音楽</v>
          </cell>
          <cell r="C103" t="str">
            <v>音楽</v>
          </cell>
          <cell r="E103">
            <v>6</v>
          </cell>
          <cell r="F103">
            <v>16</v>
          </cell>
          <cell r="H103">
            <v>5</v>
          </cell>
          <cell r="I103">
            <v>18</v>
          </cell>
          <cell r="K103">
            <v>6</v>
          </cell>
          <cell r="L103">
            <v>17</v>
          </cell>
        </row>
        <row r="104">
          <cell r="B104" t="str">
            <v>計</v>
          </cell>
          <cell r="E104">
            <v>107</v>
          </cell>
          <cell r="F104">
            <v>156</v>
          </cell>
          <cell r="H104">
            <v>104</v>
          </cell>
          <cell r="I104">
            <v>158</v>
          </cell>
          <cell r="K104">
            <v>91</v>
          </cell>
          <cell r="L104">
            <v>169</v>
          </cell>
          <cell r="N104">
            <v>302</v>
          </cell>
          <cell r="O104">
            <v>483</v>
          </cell>
        </row>
        <row r="105">
          <cell r="B105" t="str">
            <v>普通</v>
          </cell>
          <cell r="E105">
            <v>234</v>
          </cell>
          <cell r="F105">
            <v>254</v>
          </cell>
          <cell r="H105">
            <v>228</v>
          </cell>
          <cell r="I105">
            <v>227</v>
          </cell>
          <cell r="K105">
            <v>205</v>
          </cell>
          <cell r="L105">
            <v>220</v>
          </cell>
          <cell r="N105">
            <v>667</v>
          </cell>
          <cell r="O105">
            <v>701</v>
          </cell>
        </row>
        <row r="106">
          <cell r="B106" t="str">
            <v>普通</v>
          </cell>
          <cell r="E106">
            <v>168</v>
          </cell>
          <cell r="F106">
            <v>137</v>
          </cell>
          <cell r="H106">
            <v>150</v>
          </cell>
          <cell r="I106">
            <v>127</v>
          </cell>
          <cell r="K106">
            <v>131</v>
          </cell>
          <cell r="L106">
            <v>91</v>
          </cell>
        </row>
        <row r="107">
          <cell r="B107" t="str">
            <v>商業</v>
          </cell>
          <cell r="C107" t="str">
            <v>商業</v>
          </cell>
          <cell r="E107">
            <v>16</v>
          </cell>
          <cell r="F107">
            <v>15</v>
          </cell>
          <cell r="H107">
            <v>26</v>
          </cell>
          <cell r="I107">
            <v>26</v>
          </cell>
          <cell r="K107">
            <v>24</v>
          </cell>
          <cell r="L107">
            <v>22</v>
          </cell>
        </row>
        <row r="108">
          <cell r="B108" t="str">
            <v>計</v>
          </cell>
          <cell r="E108">
            <v>184</v>
          </cell>
          <cell r="F108">
            <v>152</v>
          </cell>
          <cell r="H108">
            <v>176</v>
          </cell>
          <cell r="I108">
            <v>153</v>
          </cell>
          <cell r="K108">
            <v>155</v>
          </cell>
          <cell r="L108">
            <v>113</v>
          </cell>
          <cell r="N108">
            <v>515</v>
          </cell>
          <cell r="O108">
            <v>418</v>
          </cell>
          <cell r="AF108">
            <v>321</v>
          </cell>
          <cell r="AG108">
            <v>309</v>
          </cell>
        </row>
        <row r="109">
          <cell r="B109" t="str">
            <v>普通</v>
          </cell>
          <cell r="E109">
            <v>104</v>
          </cell>
          <cell r="F109">
            <v>61</v>
          </cell>
          <cell r="H109">
            <v>146</v>
          </cell>
          <cell r="I109">
            <v>90</v>
          </cell>
          <cell r="K109">
            <v>122</v>
          </cell>
          <cell r="L109">
            <v>79</v>
          </cell>
          <cell r="N109">
            <v>372</v>
          </cell>
          <cell r="O109">
            <v>230</v>
          </cell>
        </row>
        <row r="110">
          <cell r="B110" t="str">
            <v>普通</v>
          </cell>
          <cell r="E110">
            <v>39</v>
          </cell>
          <cell r="F110">
            <v>50</v>
          </cell>
          <cell r="H110">
            <v>73</v>
          </cell>
          <cell r="I110">
            <v>66</v>
          </cell>
          <cell r="K110">
            <v>41</v>
          </cell>
          <cell r="L110">
            <v>70</v>
          </cell>
          <cell r="N110">
            <v>153</v>
          </cell>
          <cell r="O110">
            <v>186</v>
          </cell>
        </row>
        <row r="111">
          <cell r="B111" t="str">
            <v>普通</v>
          </cell>
          <cell r="E111">
            <v>44</v>
          </cell>
          <cell r="F111">
            <v>42</v>
          </cell>
          <cell r="H111">
            <v>44</v>
          </cell>
          <cell r="I111">
            <v>38</v>
          </cell>
          <cell r="K111">
            <v>44</v>
          </cell>
          <cell r="L111">
            <v>47</v>
          </cell>
          <cell r="N111">
            <v>132</v>
          </cell>
          <cell r="O111">
            <v>127</v>
          </cell>
        </row>
        <row r="112">
          <cell r="B112" t="str">
            <v>普通</v>
          </cell>
          <cell r="E112">
            <v>78</v>
          </cell>
          <cell r="F112">
            <v>47</v>
          </cell>
          <cell r="H112">
            <v>63</v>
          </cell>
          <cell r="I112">
            <v>57</v>
          </cell>
          <cell r="K112">
            <v>58</v>
          </cell>
          <cell r="L112">
            <v>52</v>
          </cell>
        </row>
        <row r="113">
          <cell r="B113" t="str">
            <v>商業</v>
          </cell>
          <cell r="C113" t="str">
            <v>商業</v>
          </cell>
          <cell r="E113">
            <v>27</v>
          </cell>
          <cell r="F113">
            <v>8</v>
          </cell>
          <cell r="H113">
            <v>13</v>
          </cell>
          <cell r="I113">
            <v>7</v>
          </cell>
          <cell r="K113">
            <v>4</v>
          </cell>
          <cell r="L113">
            <v>11</v>
          </cell>
        </row>
        <row r="114">
          <cell r="B114" t="str">
            <v>計</v>
          </cell>
          <cell r="E114">
            <v>105</v>
          </cell>
          <cell r="F114">
            <v>55</v>
          </cell>
          <cell r="H114">
            <v>76</v>
          </cell>
          <cell r="I114">
            <v>64</v>
          </cell>
          <cell r="K114">
            <v>62</v>
          </cell>
          <cell r="L114">
            <v>63</v>
          </cell>
          <cell r="N114">
            <v>243</v>
          </cell>
          <cell r="O114">
            <v>182</v>
          </cell>
        </row>
        <row r="115">
          <cell r="B115" t="str">
            <v>普通</v>
          </cell>
          <cell r="E115">
            <v>46</v>
          </cell>
          <cell r="F115">
            <v>39</v>
          </cell>
          <cell r="H115">
            <v>33</v>
          </cell>
          <cell r="I115">
            <v>31</v>
          </cell>
          <cell r="K115">
            <v>17</v>
          </cell>
          <cell r="L115">
            <v>31</v>
          </cell>
        </row>
        <row r="116">
          <cell r="B116" t="str">
            <v>家庭</v>
          </cell>
          <cell r="C116" t="str">
            <v>食物</v>
          </cell>
          <cell r="E116">
            <v>31</v>
          </cell>
          <cell r="F116">
            <v>39</v>
          </cell>
          <cell r="H116">
            <v>26</v>
          </cell>
          <cell r="I116">
            <v>27</v>
          </cell>
          <cell r="K116">
            <v>15</v>
          </cell>
          <cell r="L116">
            <v>29</v>
          </cell>
        </row>
        <row r="117">
          <cell r="B117" t="str">
            <v>計</v>
          </cell>
          <cell r="E117">
            <v>77</v>
          </cell>
          <cell r="F117">
            <v>78</v>
          </cell>
          <cell r="H117">
            <v>59</v>
          </cell>
          <cell r="I117">
            <v>58</v>
          </cell>
          <cell r="K117">
            <v>32</v>
          </cell>
          <cell r="L117">
            <v>60</v>
          </cell>
          <cell r="N117">
            <v>168</v>
          </cell>
          <cell r="O117">
            <v>196</v>
          </cell>
        </row>
        <row r="118">
          <cell r="B118" t="str">
            <v>普通</v>
          </cell>
          <cell r="E118">
            <v>124</v>
          </cell>
          <cell r="F118">
            <v>75</v>
          </cell>
          <cell r="H118">
            <v>111</v>
          </cell>
          <cell r="I118">
            <v>52</v>
          </cell>
          <cell r="K118">
            <v>141</v>
          </cell>
          <cell r="L118">
            <v>72</v>
          </cell>
        </row>
        <row r="119">
          <cell r="B119" t="str">
            <v>看護</v>
          </cell>
          <cell r="C119" t="str">
            <v>衛生看護</v>
          </cell>
          <cell r="E119">
            <v>4</v>
          </cell>
          <cell r="F119">
            <v>19</v>
          </cell>
          <cell r="H119">
            <v>2</v>
          </cell>
          <cell r="I119">
            <v>25</v>
          </cell>
          <cell r="K119">
            <v>2</v>
          </cell>
          <cell r="L119">
            <v>28</v>
          </cell>
        </row>
        <row r="120">
          <cell r="B120" t="str">
            <v>計</v>
          </cell>
          <cell r="E120">
            <v>128</v>
          </cell>
          <cell r="F120">
            <v>94</v>
          </cell>
          <cell r="H120">
            <v>113</v>
          </cell>
          <cell r="I120">
            <v>77</v>
          </cell>
          <cell r="K120">
            <v>143</v>
          </cell>
          <cell r="L120">
            <v>100</v>
          </cell>
          <cell r="N120">
            <v>384</v>
          </cell>
          <cell r="O120">
            <v>271</v>
          </cell>
        </row>
        <row r="121">
          <cell r="B121" t="str">
            <v>普通</v>
          </cell>
          <cell r="E121">
            <v>103</v>
          </cell>
          <cell r="F121">
            <v>31</v>
          </cell>
          <cell r="H121">
            <v>96</v>
          </cell>
          <cell r="I121">
            <v>26</v>
          </cell>
          <cell r="K121">
            <v>104</v>
          </cell>
          <cell r="L121">
            <v>45</v>
          </cell>
        </row>
        <row r="122">
          <cell r="B122" t="str">
            <v>看護</v>
          </cell>
          <cell r="C122" t="str">
            <v>衛生看護</v>
          </cell>
          <cell r="E122">
            <v>1</v>
          </cell>
          <cell r="F122">
            <v>10</v>
          </cell>
          <cell r="H122">
            <v>2</v>
          </cell>
          <cell r="I122">
            <v>14</v>
          </cell>
          <cell r="K122">
            <v>2</v>
          </cell>
          <cell r="L122">
            <v>21</v>
          </cell>
          <cell r="AI122">
            <v>7</v>
          </cell>
          <cell r="AJ122">
            <v>42</v>
          </cell>
        </row>
        <row r="123">
          <cell r="B123" t="str">
            <v>計</v>
          </cell>
          <cell r="E123">
            <v>104</v>
          </cell>
          <cell r="F123">
            <v>41</v>
          </cell>
          <cell r="H123">
            <v>98</v>
          </cell>
          <cell r="I123">
            <v>40</v>
          </cell>
          <cell r="K123">
            <v>106</v>
          </cell>
          <cell r="L123">
            <v>66</v>
          </cell>
          <cell r="N123">
            <v>308</v>
          </cell>
          <cell r="O123">
            <v>147</v>
          </cell>
          <cell r="AI123">
            <v>7</v>
          </cell>
          <cell r="AJ123">
            <v>42</v>
          </cell>
        </row>
        <row r="124">
          <cell r="B124" t="str">
            <v>普通</v>
          </cell>
          <cell r="E124">
            <v>95</v>
          </cell>
          <cell r="F124">
            <v>17</v>
          </cell>
          <cell r="H124">
            <v>95</v>
          </cell>
          <cell r="I124">
            <v>20</v>
          </cell>
          <cell r="K124">
            <v>106</v>
          </cell>
          <cell r="L124">
            <v>16</v>
          </cell>
        </row>
        <row r="125">
          <cell r="B125" t="str">
            <v>看護</v>
          </cell>
          <cell r="C125" t="str">
            <v>看護</v>
          </cell>
          <cell r="E125">
            <v>4</v>
          </cell>
          <cell r="F125">
            <v>14</v>
          </cell>
          <cell r="H125">
            <v>2</v>
          </cell>
          <cell r="I125">
            <v>23</v>
          </cell>
          <cell r="K125">
            <v>1</v>
          </cell>
          <cell r="L125">
            <v>10</v>
          </cell>
          <cell r="AI125">
            <v>2</v>
          </cell>
          <cell r="AJ125">
            <v>25</v>
          </cell>
        </row>
        <row r="126">
          <cell r="B126" t="str">
            <v>計</v>
          </cell>
          <cell r="E126">
            <v>99</v>
          </cell>
          <cell r="F126">
            <v>31</v>
          </cell>
          <cell r="H126">
            <v>97</v>
          </cell>
          <cell r="I126">
            <v>43</v>
          </cell>
          <cell r="K126">
            <v>107</v>
          </cell>
          <cell r="L126">
            <v>26</v>
          </cell>
          <cell r="N126">
            <v>303</v>
          </cell>
          <cell r="O126">
            <v>100</v>
          </cell>
          <cell r="AI126">
            <v>2</v>
          </cell>
          <cell r="AJ126">
            <v>25</v>
          </cell>
        </row>
        <row r="127">
          <cell r="AF127">
            <v>50</v>
          </cell>
          <cell r="AG127">
            <v>101</v>
          </cell>
        </row>
        <row r="128">
          <cell r="AF128">
            <v>129</v>
          </cell>
          <cell r="AG128">
            <v>101</v>
          </cell>
        </row>
        <row r="129">
          <cell r="AF129">
            <v>124</v>
          </cell>
          <cell r="AG129">
            <v>49</v>
          </cell>
        </row>
        <row r="132">
          <cell r="AF132">
            <v>624</v>
          </cell>
          <cell r="AG132">
            <v>560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</sheetPr>
  <dimension ref="A1:AM53"/>
  <sheetViews>
    <sheetView showGridLines="0" showZeros="0" view="pageBreakPreview" zoomScaleNormal="100" zoomScaleSheetLayoutView="100" workbookViewId="0">
      <pane xSplit="2" ySplit="5" topLeftCell="C57" activePane="bottomRight" state="frozen"/>
      <selection activeCell="I30" sqref="I30"/>
      <selection pane="topRight" activeCell="I30" sqref="I30"/>
      <selection pane="bottomLeft" activeCell="I30" sqref="I30"/>
      <selection pane="bottomRight" activeCell="I32" sqref="I32"/>
    </sheetView>
  </sheetViews>
  <sheetFormatPr defaultColWidth="8.78515625" defaultRowHeight="11.5" x14ac:dyDescent="0.25"/>
  <cols>
    <col min="1" max="1" width="5" style="140" customWidth="1"/>
    <col min="2" max="2" width="15.0703125" style="141" customWidth="1"/>
    <col min="3" max="3" width="6.7109375" style="142" customWidth="1"/>
    <col min="4" max="4" width="16.42578125" style="141" customWidth="1"/>
    <col min="5" max="5" width="8.7109375" style="143" customWidth="1"/>
    <col min="6" max="8" width="2.7109375" style="140" customWidth="1"/>
    <col min="9" max="11" width="5.0703125" style="140" customWidth="1"/>
    <col min="12" max="14" width="2.78515625" style="140" customWidth="1"/>
    <col min="15" max="17" width="4.140625" style="140" customWidth="1"/>
    <col min="18" max="19" width="3.0703125" style="140" customWidth="1"/>
    <col min="20" max="20" width="5.42578125" style="140" customWidth="1"/>
    <col min="21" max="22" width="5.0703125" style="140" customWidth="1"/>
    <col min="23" max="23" width="4.5" style="140" customWidth="1"/>
    <col min="24" max="24" width="4.5703125" style="140" customWidth="1"/>
    <col min="25" max="25" width="4" style="140" customWidth="1"/>
    <col min="26" max="29" width="2.42578125" style="140" customWidth="1"/>
    <col min="30" max="32" width="2.92578125" style="140" customWidth="1"/>
    <col min="33" max="36" width="2.0703125" style="140" customWidth="1"/>
    <col min="37" max="37" width="3.7109375" style="144" customWidth="1"/>
    <col min="38" max="39" width="3.7109375" style="140" customWidth="1"/>
    <col min="40" max="16384" width="8.78515625" style="140"/>
  </cols>
  <sheetData>
    <row r="1" spans="1:37" s="6" customFormat="1" ht="18.75" customHeight="1" x14ac:dyDescent="0.25">
      <c r="A1" s="1" t="s">
        <v>0</v>
      </c>
      <c r="B1" s="2"/>
      <c r="C1" s="3"/>
      <c r="D1" s="2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C1" s="5"/>
      <c r="AE1" s="5"/>
      <c r="AF1" s="5"/>
      <c r="AG1" s="5"/>
      <c r="AH1" s="5"/>
      <c r="AI1" s="5"/>
      <c r="AJ1" s="7" t="str">
        <f>A1</f>
        <v>令和６年度学校一覧　高等学校</v>
      </c>
      <c r="AK1" s="8"/>
    </row>
    <row r="2" spans="1:37" s="6" customFormat="1" ht="15" customHeight="1" x14ac:dyDescent="0.25">
      <c r="A2" s="485" t="s">
        <v>1</v>
      </c>
      <c r="B2" s="487" t="s">
        <v>2</v>
      </c>
      <c r="C2" s="487" t="s">
        <v>3</v>
      </c>
      <c r="D2" s="487" t="s">
        <v>4</v>
      </c>
      <c r="E2" s="489" t="s">
        <v>5</v>
      </c>
      <c r="F2" s="9"/>
      <c r="G2" s="10" t="s">
        <v>6</v>
      </c>
      <c r="H2" s="11"/>
      <c r="I2" s="12"/>
      <c r="J2" s="13" t="s">
        <v>7</v>
      </c>
      <c r="K2" s="14"/>
      <c r="L2" s="13"/>
      <c r="M2" s="13"/>
      <c r="N2" s="13"/>
      <c r="O2" s="13"/>
      <c r="P2" s="13" t="s">
        <v>8</v>
      </c>
      <c r="Q2" s="13"/>
      <c r="R2" s="14"/>
      <c r="S2" s="14"/>
      <c r="T2" s="13"/>
      <c r="U2" s="14"/>
      <c r="V2" s="13"/>
      <c r="W2" s="517" t="s">
        <v>9</v>
      </c>
      <c r="X2" s="518"/>
      <c r="Y2" s="518"/>
      <c r="Z2" s="518"/>
      <c r="AA2" s="518"/>
      <c r="AB2" s="518"/>
      <c r="AC2" s="519"/>
      <c r="AD2" s="494" t="s">
        <v>10</v>
      </c>
      <c r="AE2" s="495"/>
      <c r="AF2" s="495"/>
      <c r="AG2" s="495"/>
      <c r="AH2" s="495"/>
      <c r="AI2" s="495"/>
      <c r="AJ2" s="496"/>
      <c r="AK2" s="15"/>
    </row>
    <row r="3" spans="1:37" s="6" customFormat="1" ht="15" customHeight="1" x14ac:dyDescent="0.25">
      <c r="A3" s="486"/>
      <c r="B3" s="488"/>
      <c r="C3" s="488"/>
      <c r="D3" s="488"/>
      <c r="E3" s="490"/>
      <c r="F3" s="500" t="s">
        <v>11</v>
      </c>
      <c r="G3" s="502" t="s">
        <v>12</v>
      </c>
      <c r="H3" s="503" t="s">
        <v>13</v>
      </c>
      <c r="I3" s="16"/>
      <c r="J3" s="17" t="s">
        <v>14</v>
      </c>
      <c r="K3" s="17"/>
      <c r="L3" s="18"/>
      <c r="M3" s="18"/>
      <c r="N3" s="18"/>
      <c r="O3" s="18" t="s">
        <v>15</v>
      </c>
      <c r="P3" s="18"/>
      <c r="Q3" s="18"/>
      <c r="R3" s="505" t="s">
        <v>16</v>
      </c>
      <c r="S3" s="506"/>
      <c r="T3" s="505" t="s">
        <v>17</v>
      </c>
      <c r="U3" s="509"/>
      <c r="V3" s="509"/>
      <c r="W3" s="510"/>
      <c r="X3" s="511"/>
      <c r="Y3" s="511"/>
      <c r="Z3" s="511"/>
      <c r="AA3" s="511"/>
      <c r="AB3" s="511"/>
      <c r="AC3" s="512"/>
      <c r="AD3" s="497"/>
      <c r="AE3" s="498"/>
      <c r="AF3" s="498"/>
      <c r="AG3" s="498"/>
      <c r="AH3" s="498"/>
      <c r="AI3" s="498"/>
      <c r="AJ3" s="499"/>
      <c r="AK3" s="15"/>
    </row>
    <row r="4" spans="1:37" s="6" customFormat="1" ht="15" customHeight="1" x14ac:dyDescent="0.25">
      <c r="A4" s="486"/>
      <c r="B4" s="488"/>
      <c r="C4" s="488"/>
      <c r="D4" s="488"/>
      <c r="E4" s="490"/>
      <c r="F4" s="501"/>
      <c r="G4" s="501"/>
      <c r="H4" s="504"/>
      <c r="I4" s="19"/>
      <c r="J4" s="20" t="s">
        <v>12</v>
      </c>
      <c r="K4" s="21"/>
      <c r="L4" s="19"/>
      <c r="M4" s="20" t="s">
        <v>13</v>
      </c>
      <c r="N4" s="22"/>
      <c r="O4" s="19"/>
      <c r="P4" s="20" t="s">
        <v>18</v>
      </c>
      <c r="Q4" s="22"/>
      <c r="R4" s="507"/>
      <c r="S4" s="508"/>
      <c r="T4" s="510"/>
      <c r="U4" s="511"/>
      <c r="V4" s="512"/>
      <c r="W4" s="513" t="s">
        <v>19</v>
      </c>
      <c r="X4" s="515" t="s">
        <v>12</v>
      </c>
      <c r="Y4" s="516"/>
      <c r="Z4" s="515" t="s">
        <v>13</v>
      </c>
      <c r="AA4" s="516"/>
      <c r="AB4" s="515" t="s">
        <v>18</v>
      </c>
      <c r="AC4" s="516"/>
      <c r="AD4" s="513" t="s">
        <v>19</v>
      </c>
      <c r="AE4" s="515" t="s">
        <v>12</v>
      </c>
      <c r="AF4" s="516"/>
      <c r="AG4" s="515" t="s">
        <v>13</v>
      </c>
      <c r="AH4" s="516"/>
      <c r="AI4" s="515" t="s">
        <v>18</v>
      </c>
      <c r="AJ4" s="520"/>
      <c r="AK4" s="15"/>
    </row>
    <row r="5" spans="1:37" s="6" customFormat="1" ht="15" customHeight="1" x14ac:dyDescent="0.25">
      <c r="A5" s="486"/>
      <c r="B5" s="488"/>
      <c r="C5" s="488"/>
      <c r="D5" s="488"/>
      <c r="E5" s="490"/>
      <c r="F5" s="501"/>
      <c r="G5" s="501"/>
      <c r="H5" s="501"/>
      <c r="I5" s="23" t="s">
        <v>19</v>
      </c>
      <c r="J5" s="23" t="s">
        <v>20</v>
      </c>
      <c r="K5" s="23" t="s">
        <v>21</v>
      </c>
      <c r="L5" s="24" t="s">
        <v>19</v>
      </c>
      <c r="M5" s="25" t="s">
        <v>20</v>
      </c>
      <c r="N5" s="23" t="s">
        <v>21</v>
      </c>
      <c r="O5" s="23" t="s">
        <v>19</v>
      </c>
      <c r="P5" s="23" t="s">
        <v>20</v>
      </c>
      <c r="Q5" s="23" t="s">
        <v>21</v>
      </c>
      <c r="R5" s="23" t="s">
        <v>20</v>
      </c>
      <c r="S5" s="23" t="s">
        <v>21</v>
      </c>
      <c r="T5" s="23" t="s">
        <v>19</v>
      </c>
      <c r="U5" s="23" t="s">
        <v>20</v>
      </c>
      <c r="V5" s="23" t="s">
        <v>21</v>
      </c>
      <c r="W5" s="514"/>
      <c r="X5" s="23" t="s">
        <v>20</v>
      </c>
      <c r="Y5" s="23" t="s">
        <v>21</v>
      </c>
      <c r="Z5" s="23" t="s">
        <v>20</v>
      </c>
      <c r="AA5" s="23" t="s">
        <v>21</v>
      </c>
      <c r="AB5" s="23" t="s">
        <v>20</v>
      </c>
      <c r="AC5" s="23" t="s">
        <v>21</v>
      </c>
      <c r="AD5" s="514"/>
      <c r="AE5" s="23" t="s">
        <v>20</v>
      </c>
      <c r="AF5" s="23" t="s">
        <v>21</v>
      </c>
      <c r="AG5" s="23" t="s">
        <v>20</v>
      </c>
      <c r="AH5" s="23" t="s">
        <v>21</v>
      </c>
      <c r="AI5" s="23" t="s">
        <v>20</v>
      </c>
      <c r="AJ5" s="26" t="s">
        <v>21</v>
      </c>
      <c r="AK5" s="15"/>
    </row>
    <row r="6" spans="1:37" s="6" customFormat="1" ht="17.149999999999999" customHeight="1" x14ac:dyDescent="0.25">
      <c r="A6" s="27" t="s">
        <v>22</v>
      </c>
      <c r="B6" s="28" t="s">
        <v>23</v>
      </c>
      <c r="C6" s="29" t="s">
        <v>24</v>
      </c>
      <c r="D6" s="30" t="s">
        <v>25</v>
      </c>
      <c r="E6" s="31" t="s">
        <v>26</v>
      </c>
      <c r="F6" s="32">
        <f>SUM(G6:H6)</f>
        <v>16</v>
      </c>
      <c r="G6" s="370">
        <v>12</v>
      </c>
      <c r="H6" s="370">
        <v>4</v>
      </c>
      <c r="I6" s="33">
        <f>SUM(J6:K6)</f>
        <v>389</v>
      </c>
      <c r="J6" s="33">
        <f>'[1]高校(学科別)'!N6</f>
        <v>200</v>
      </c>
      <c r="K6" s="33">
        <f>'[1]高校(学科別)'!O6</f>
        <v>189</v>
      </c>
      <c r="L6" s="33">
        <f>SUM(M6:N6)</f>
        <v>13</v>
      </c>
      <c r="M6" s="33">
        <f>'[1]高校(学科別)'!AC6</f>
        <v>7</v>
      </c>
      <c r="N6" s="33">
        <f>'[1]高校(学科別)'!AD6</f>
        <v>6</v>
      </c>
      <c r="O6" s="33">
        <f>SUM(P6:Q6)</f>
        <v>0</v>
      </c>
      <c r="P6" s="33"/>
      <c r="Q6" s="33"/>
      <c r="R6" s="33"/>
      <c r="S6" s="33"/>
      <c r="T6" s="33">
        <f>SUM(U6:V6)</f>
        <v>402</v>
      </c>
      <c r="U6" s="33">
        <f>SUM(R6,P6,M6,J6)</f>
        <v>207</v>
      </c>
      <c r="V6" s="33">
        <f>SUM(K6,N6,Q6,S6)</f>
        <v>195</v>
      </c>
      <c r="W6" s="33">
        <f>SUM(X6:AC6)</f>
        <v>48</v>
      </c>
      <c r="X6" s="371">
        <v>22</v>
      </c>
      <c r="Y6" s="371">
        <v>19</v>
      </c>
      <c r="Z6" s="371">
        <v>5</v>
      </c>
      <c r="AA6" s="371">
        <v>2</v>
      </c>
      <c r="AB6" s="33"/>
      <c r="AC6" s="33"/>
      <c r="AD6" s="33">
        <f>SUM(AE6:AJ6)</f>
        <v>13</v>
      </c>
      <c r="AE6" s="371">
        <v>4</v>
      </c>
      <c r="AF6" s="371">
        <v>9</v>
      </c>
      <c r="AG6" s="371"/>
      <c r="AH6" s="371"/>
      <c r="AI6" s="33"/>
      <c r="AJ6" s="372"/>
      <c r="AK6" s="8"/>
    </row>
    <row r="7" spans="1:37" s="6" customFormat="1" ht="17.149999999999999" customHeight="1" x14ac:dyDescent="0.25">
      <c r="A7" s="34"/>
      <c r="B7" s="35" t="s">
        <v>27</v>
      </c>
      <c r="C7" s="36" t="s">
        <v>28</v>
      </c>
      <c r="D7" s="37" t="s">
        <v>29</v>
      </c>
      <c r="E7" s="38" t="s">
        <v>30</v>
      </c>
      <c r="F7" s="6">
        <f t="shared" ref="F7:F34" si="0">SUM(G7:H7)</f>
        <v>16</v>
      </c>
      <c r="G7" s="373">
        <v>12</v>
      </c>
      <c r="H7" s="373">
        <v>4</v>
      </c>
      <c r="I7" s="39">
        <f t="shared" ref="I7:I34" si="1">SUM(J7:K7)</f>
        <v>333</v>
      </c>
      <c r="J7" s="39">
        <f>'[1]高校(学科別)'!N9</f>
        <v>171</v>
      </c>
      <c r="K7" s="39">
        <f>'[1]高校(学科別)'!O9</f>
        <v>162</v>
      </c>
      <c r="L7" s="39">
        <f t="shared" ref="L7:L34" si="2">SUM(M7:N7)</f>
        <v>31</v>
      </c>
      <c r="M7" s="39">
        <f>'[1]高校(学科別)'!AC9</f>
        <v>20</v>
      </c>
      <c r="N7" s="39">
        <f>'[1]高校(学科別)'!AD9</f>
        <v>11</v>
      </c>
      <c r="O7" s="39">
        <f t="shared" ref="O7:O34" si="3">SUM(P7:Q7)</f>
        <v>0</v>
      </c>
      <c r="P7" s="39"/>
      <c r="Q7" s="39"/>
      <c r="R7" s="39"/>
      <c r="S7" s="39"/>
      <c r="T7" s="39">
        <f t="shared" ref="T7:T34" si="4">SUM(U7:V7)</f>
        <v>364</v>
      </c>
      <c r="U7" s="39">
        <f t="shared" ref="U7:U34" si="5">SUM(R7,P7,M7,J7)</f>
        <v>191</v>
      </c>
      <c r="V7" s="39">
        <f t="shared" ref="V7:V34" si="6">SUM(K7,N7,Q7,S7)</f>
        <v>173</v>
      </c>
      <c r="W7" s="39">
        <f>SUM(X7:AC7)</f>
        <v>38</v>
      </c>
      <c r="X7" s="374">
        <v>19</v>
      </c>
      <c r="Y7" s="374">
        <v>14</v>
      </c>
      <c r="Z7" s="374">
        <v>4</v>
      </c>
      <c r="AA7" s="374">
        <v>1</v>
      </c>
      <c r="AB7" s="39"/>
      <c r="AC7" s="39"/>
      <c r="AD7" s="39">
        <f t="shared" ref="AD7:AD34" si="7">SUM(AE7:AJ7)</f>
        <v>6</v>
      </c>
      <c r="AE7" s="374">
        <v>1</v>
      </c>
      <c r="AF7" s="374">
        <v>5</v>
      </c>
      <c r="AG7" s="374"/>
      <c r="AH7" s="374"/>
      <c r="AI7" s="39"/>
      <c r="AJ7" s="49"/>
      <c r="AK7" s="8"/>
    </row>
    <row r="8" spans="1:37" s="6" customFormat="1" ht="17.149999999999999" customHeight="1" x14ac:dyDescent="0.25">
      <c r="A8" s="34"/>
      <c r="B8" s="35" t="s">
        <v>31</v>
      </c>
      <c r="C8" s="36" t="s">
        <v>32</v>
      </c>
      <c r="D8" s="37" t="s">
        <v>33</v>
      </c>
      <c r="E8" s="38" t="s">
        <v>34</v>
      </c>
      <c r="F8" s="40">
        <f t="shared" si="0"/>
        <v>12</v>
      </c>
      <c r="G8" s="373">
        <v>12</v>
      </c>
      <c r="H8" s="373"/>
      <c r="I8" s="39">
        <f t="shared" si="1"/>
        <v>280</v>
      </c>
      <c r="J8" s="39">
        <f>'[1]高校(学科別)'!N15</f>
        <v>169</v>
      </c>
      <c r="K8" s="39">
        <f>'[1]高校(学科別)'!O15</f>
        <v>111</v>
      </c>
      <c r="L8" s="39">
        <f t="shared" si="2"/>
        <v>0</v>
      </c>
      <c r="M8" s="39"/>
      <c r="N8" s="39"/>
      <c r="O8" s="39">
        <f t="shared" si="3"/>
        <v>0</v>
      </c>
      <c r="P8" s="39"/>
      <c r="Q8" s="39"/>
      <c r="R8" s="39"/>
      <c r="S8" s="39"/>
      <c r="T8" s="39">
        <f>SUM(U8:V8)</f>
        <v>280</v>
      </c>
      <c r="U8" s="39">
        <f t="shared" si="5"/>
        <v>169</v>
      </c>
      <c r="V8" s="39">
        <f t="shared" si="6"/>
        <v>111</v>
      </c>
      <c r="W8" s="39">
        <f t="shared" ref="W8:W35" si="8">SUM(X8:AC8)</f>
        <v>37</v>
      </c>
      <c r="X8" s="374">
        <v>18</v>
      </c>
      <c r="Y8" s="374">
        <v>19</v>
      </c>
      <c r="Z8" s="374"/>
      <c r="AA8" s="374"/>
      <c r="AB8" s="39"/>
      <c r="AC8" s="39"/>
      <c r="AD8" s="39">
        <f t="shared" si="7"/>
        <v>16</v>
      </c>
      <c r="AE8" s="374">
        <v>11</v>
      </c>
      <c r="AF8" s="374">
        <v>5</v>
      </c>
      <c r="AG8" s="374"/>
      <c r="AH8" s="374"/>
      <c r="AI8" s="39"/>
      <c r="AJ8" s="49"/>
      <c r="AK8" s="8"/>
    </row>
    <row r="9" spans="1:37" s="6" customFormat="1" ht="17.149999999999999" customHeight="1" x14ac:dyDescent="0.25">
      <c r="A9" s="34"/>
      <c r="B9" s="35" t="s">
        <v>35</v>
      </c>
      <c r="C9" s="36" t="s">
        <v>36</v>
      </c>
      <c r="D9" s="37" t="s">
        <v>37</v>
      </c>
      <c r="E9" s="38" t="s">
        <v>38</v>
      </c>
      <c r="F9" s="40">
        <f t="shared" si="0"/>
        <v>9</v>
      </c>
      <c r="G9" s="373">
        <v>9</v>
      </c>
      <c r="H9" s="373"/>
      <c r="I9" s="39">
        <f t="shared" si="1"/>
        <v>264</v>
      </c>
      <c r="J9" s="39">
        <f>'[1]高校(学科別)'!N20</f>
        <v>186</v>
      </c>
      <c r="K9" s="39">
        <f>'[1]高校(学科別)'!O20</f>
        <v>78</v>
      </c>
      <c r="L9" s="39">
        <f t="shared" si="2"/>
        <v>0</v>
      </c>
      <c r="M9" s="39"/>
      <c r="N9" s="39"/>
      <c r="O9" s="39">
        <f t="shared" si="3"/>
        <v>0</v>
      </c>
      <c r="P9" s="39"/>
      <c r="Q9" s="39"/>
      <c r="R9" s="39"/>
      <c r="S9" s="39"/>
      <c r="T9" s="39">
        <f t="shared" si="4"/>
        <v>264</v>
      </c>
      <c r="U9" s="39">
        <f t="shared" si="5"/>
        <v>186</v>
      </c>
      <c r="V9" s="39">
        <f t="shared" si="6"/>
        <v>78</v>
      </c>
      <c r="W9" s="39">
        <f t="shared" si="8"/>
        <v>28</v>
      </c>
      <c r="X9" s="374">
        <v>19</v>
      </c>
      <c r="Y9" s="374">
        <v>9</v>
      </c>
      <c r="Z9" s="374"/>
      <c r="AA9" s="374"/>
      <c r="AB9" s="39"/>
      <c r="AC9" s="39"/>
      <c r="AD9" s="39">
        <f t="shared" si="7"/>
        <v>11</v>
      </c>
      <c r="AE9" s="374">
        <v>5</v>
      </c>
      <c r="AF9" s="374">
        <v>6</v>
      </c>
      <c r="AG9" s="374"/>
      <c r="AH9" s="374"/>
      <c r="AI9" s="39"/>
      <c r="AJ9" s="49"/>
      <c r="AK9" s="8"/>
    </row>
    <row r="10" spans="1:37" s="6" customFormat="1" ht="17.149999999999999" customHeight="1" x14ac:dyDescent="0.25">
      <c r="A10" s="34"/>
      <c r="B10" s="41" t="s">
        <v>39</v>
      </c>
      <c r="C10" s="42" t="s">
        <v>40</v>
      </c>
      <c r="D10" s="43" t="s">
        <v>41</v>
      </c>
      <c r="E10" s="44" t="s">
        <v>42</v>
      </c>
      <c r="F10" s="45">
        <f t="shared" si="0"/>
        <v>9</v>
      </c>
      <c r="G10" s="375">
        <v>9</v>
      </c>
      <c r="H10" s="375"/>
      <c r="I10" s="46">
        <f t="shared" si="1"/>
        <v>223</v>
      </c>
      <c r="J10" s="46">
        <f>'[1]高校(学科別)'!N21</f>
        <v>110</v>
      </c>
      <c r="K10" s="46">
        <f>'[1]高校(学科別)'!O21</f>
        <v>113</v>
      </c>
      <c r="L10" s="46">
        <f t="shared" si="2"/>
        <v>0</v>
      </c>
      <c r="M10" s="46"/>
      <c r="N10" s="46"/>
      <c r="O10" s="46">
        <f t="shared" si="3"/>
        <v>0</v>
      </c>
      <c r="P10" s="46"/>
      <c r="Q10" s="46"/>
      <c r="R10" s="46"/>
      <c r="S10" s="46"/>
      <c r="T10" s="46">
        <f t="shared" si="4"/>
        <v>223</v>
      </c>
      <c r="U10" s="39">
        <f t="shared" si="5"/>
        <v>110</v>
      </c>
      <c r="V10" s="39">
        <f t="shared" si="6"/>
        <v>113</v>
      </c>
      <c r="W10" s="46">
        <f t="shared" si="8"/>
        <v>29</v>
      </c>
      <c r="X10" s="376">
        <v>17</v>
      </c>
      <c r="Y10" s="376">
        <v>12</v>
      </c>
      <c r="Z10" s="376"/>
      <c r="AA10" s="376"/>
      <c r="AB10" s="46"/>
      <c r="AC10" s="46"/>
      <c r="AD10" s="46">
        <f t="shared" si="7"/>
        <v>6</v>
      </c>
      <c r="AE10" s="376">
        <v>1</v>
      </c>
      <c r="AF10" s="376">
        <v>5</v>
      </c>
      <c r="AG10" s="376"/>
      <c r="AH10" s="376"/>
      <c r="AI10" s="46"/>
      <c r="AJ10" s="377"/>
      <c r="AK10" s="8"/>
    </row>
    <row r="11" spans="1:37" s="6" customFormat="1" ht="17.149999999999999" customHeight="1" x14ac:dyDescent="0.25">
      <c r="A11" s="34"/>
      <c r="B11" s="35" t="s">
        <v>43</v>
      </c>
      <c r="C11" s="36" t="s">
        <v>44</v>
      </c>
      <c r="D11" s="37" t="s">
        <v>45</v>
      </c>
      <c r="E11" s="38" t="s">
        <v>46</v>
      </c>
      <c r="F11" s="40">
        <f t="shared" si="0"/>
        <v>16</v>
      </c>
      <c r="G11" s="373">
        <v>12</v>
      </c>
      <c r="H11" s="373">
        <v>4</v>
      </c>
      <c r="I11" s="39">
        <f t="shared" si="1"/>
        <v>405</v>
      </c>
      <c r="J11" s="39">
        <f>'[1]高校(学科別)'!N25</f>
        <v>175</v>
      </c>
      <c r="K11" s="39">
        <f>'[1]高校(学科別)'!O25</f>
        <v>230</v>
      </c>
      <c r="L11" s="39">
        <f t="shared" si="2"/>
        <v>48</v>
      </c>
      <c r="M11" s="39">
        <f>'[1]高校(学科別)'!AC25</f>
        <v>15</v>
      </c>
      <c r="N11" s="39">
        <f>'[1]高校(学科別)'!AD25</f>
        <v>33</v>
      </c>
      <c r="O11" s="39">
        <f t="shared" si="3"/>
        <v>0</v>
      </c>
      <c r="P11" s="39"/>
      <c r="Q11" s="39"/>
      <c r="R11" s="39"/>
      <c r="S11" s="39"/>
      <c r="T11" s="39">
        <f t="shared" si="4"/>
        <v>453</v>
      </c>
      <c r="U11" s="47">
        <f t="shared" si="5"/>
        <v>190</v>
      </c>
      <c r="V11" s="47">
        <f t="shared" si="6"/>
        <v>263</v>
      </c>
      <c r="W11" s="39">
        <f>SUM(X11:AC11)</f>
        <v>53</v>
      </c>
      <c r="X11" s="374">
        <v>23</v>
      </c>
      <c r="Y11" s="374">
        <v>18</v>
      </c>
      <c r="Z11" s="374">
        <v>8</v>
      </c>
      <c r="AA11" s="374">
        <v>4</v>
      </c>
      <c r="AB11" s="39"/>
      <c r="AC11" s="39"/>
      <c r="AD11" s="39">
        <f t="shared" si="7"/>
        <v>9</v>
      </c>
      <c r="AE11" s="374">
        <v>3</v>
      </c>
      <c r="AF11" s="374">
        <v>6</v>
      </c>
      <c r="AG11" s="374"/>
      <c r="AH11" s="374"/>
      <c r="AI11" s="39"/>
      <c r="AJ11" s="49"/>
      <c r="AK11" s="8"/>
    </row>
    <row r="12" spans="1:37" s="6" customFormat="1" ht="17.149999999999999" customHeight="1" x14ac:dyDescent="0.25">
      <c r="A12" s="34"/>
      <c r="B12" s="35" t="s">
        <v>47</v>
      </c>
      <c r="C12" s="36" t="s">
        <v>48</v>
      </c>
      <c r="D12" s="37" t="s">
        <v>49</v>
      </c>
      <c r="E12" s="38" t="s">
        <v>50</v>
      </c>
      <c r="F12" s="40">
        <f t="shared" si="0"/>
        <v>25</v>
      </c>
      <c r="G12" s="373">
        <v>21</v>
      </c>
      <c r="H12" s="373">
        <v>4</v>
      </c>
      <c r="I12" s="39">
        <f t="shared" si="1"/>
        <v>835</v>
      </c>
      <c r="J12" s="39">
        <f>'[1]高校(学科別)'!N26</f>
        <v>374</v>
      </c>
      <c r="K12" s="39">
        <f>'[1]高校(学科別)'!O26</f>
        <v>461</v>
      </c>
      <c r="L12" s="39">
        <f t="shared" si="2"/>
        <v>18</v>
      </c>
      <c r="M12" s="39">
        <f>'[1]高校(学科別)'!AC26</f>
        <v>9</v>
      </c>
      <c r="N12" s="39">
        <f>'[1]高校(学科別)'!AD26</f>
        <v>9</v>
      </c>
      <c r="O12" s="39">
        <f>SUM(P12:Q12)</f>
        <v>144</v>
      </c>
      <c r="P12" s="39">
        <f>'[1]高校(学科別)'!AF26</f>
        <v>54</v>
      </c>
      <c r="Q12" s="39">
        <f>'[1]高校(学科別)'!AG26</f>
        <v>90</v>
      </c>
      <c r="R12" s="39"/>
      <c r="S12" s="39"/>
      <c r="T12" s="39">
        <f t="shared" si="4"/>
        <v>997</v>
      </c>
      <c r="U12" s="39">
        <f t="shared" si="5"/>
        <v>437</v>
      </c>
      <c r="V12" s="39">
        <f t="shared" si="6"/>
        <v>560</v>
      </c>
      <c r="W12" s="39">
        <f t="shared" si="8"/>
        <v>77</v>
      </c>
      <c r="X12" s="374">
        <v>37</v>
      </c>
      <c r="Y12" s="374">
        <v>26</v>
      </c>
      <c r="Z12" s="374">
        <v>4</v>
      </c>
      <c r="AA12" s="374">
        <v>3</v>
      </c>
      <c r="AB12" s="374">
        <v>4</v>
      </c>
      <c r="AC12" s="374">
        <v>3</v>
      </c>
      <c r="AD12" s="39">
        <f>SUM(AE12:AJ12)</f>
        <v>23</v>
      </c>
      <c r="AE12" s="374">
        <v>8</v>
      </c>
      <c r="AF12" s="374">
        <v>14</v>
      </c>
      <c r="AG12" s="374"/>
      <c r="AH12" s="374"/>
      <c r="AI12" s="374">
        <v>0</v>
      </c>
      <c r="AJ12" s="378">
        <v>1</v>
      </c>
      <c r="AK12" s="8"/>
    </row>
    <row r="13" spans="1:37" s="6" customFormat="1" ht="17.149999999999999" customHeight="1" x14ac:dyDescent="0.25">
      <c r="A13" s="34"/>
      <c r="B13" s="35" t="s">
        <v>51</v>
      </c>
      <c r="C13" s="36" t="s">
        <v>48</v>
      </c>
      <c r="D13" s="37" t="s">
        <v>52</v>
      </c>
      <c r="E13" s="38" t="s">
        <v>53</v>
      </c>
      <c r="F13" s="40">
        <f t="shared" si="0"/>
        <v>36</v>
      </c>
      <c r="G13" s="373">
        <v>24</v>
      </c>
      <c r="H13" s="373">
        <v>12</v>
      </c>
      <c r="I13" s="39">
        <f t="shared" si="1"/>
        <v>789</v>
      </c>
      <c r="J13" s="39">
        <f>'[1]高校(学科別)'!N36</f>
        <v>443</v>
      </c>
      <c r="K13" s="39">
        <f>'[1]高校(学科別)'!O36</f>
        <v>346</v>
      </c>
      <c r="L13" s="39">
        <f t="shared" si="2"/>
        <v>48</v>
      </c>
      <c r="M13" s="39">
        <f>'[1]高校(学科別)'!AC36</f>
        <v>34</v>
      </c>
      <c r="N13" s="39">
        <f>'[1]高校(学科別)'!AD36</f>
        <v>14</v>
      </c>
      <c r="O13" s="39">
        <f t="shared" si="3"/>
        <v>0</v>
      </c>
      <c r="P13" s="39"/>
      <c r="Q13" s="39"/>
      <c r="R13" s="39"/>
      <c r="S13" s="39"/>
      <c r="T13" s="39">
        <f t="shared" si="4"/>
        <v>837</v>
      </c>
      <c r="U13" s="39">
        <f t="shared" si="5"/>
        <v>477</v>
      </c>
      <c r="V13" s="39">
        <f t="shared" si="6"/>
        <v>360</v>
      </c>
      <c r="W13" s="39">
        <f t="shared" si="8"/>
        <v>90</v>
      </c>
      <c r="X13" s="374">
        <v>49</v>
      </c>
      <c r="Y13" s="374">
        <v>25</v>
      </c>
      <c r="Z13" s="374">
        <v>13</v>
      </c>
      <c r="AA13" s="374">
        <v>3</v>
      </c>
      <c r="AB13" s="39"/>
      <c r="AC13" s="39"/>
      <c r="AD13" s="39">
        <f t="shared" si="7"/>
        <v>25</v>
      </c>
      <c r="AE13" s="374">
        <v>16</v>
      </c>
      <c r="AF13" s="374">
        <v>6</v>
      </c>
      <c r="AG13" s="374">
        <v>3</v>
      </c>
      <c r="AH13" s="374"/>
      <c r="AI13" s="39"/>
      <c r="AJ13" s="49"/>
      <c r="AK13" s="8"/>
    </row>
    <row r="14" spans="1:37" s="6" customFormat="1" ht="17.149999999999999" customHeight="1" x14ac:dyDescent="0.25">
      <c r="A14" s="34"/>
      <c r="B14" s="35" t="s">
        <v>54</v>
      </c>
      <c r="C14" s="36" t="s">
        <v>55</v>
      </c>
      <c r="D14" s="37" t="s">
        <v>56</v>
      </c>
      <c r="E14" s="38" t="s">
        <v>57</v>
      </c>
      <c r="F14" s="40">
        <f t="shared" si="0"/>
        <v>28</v>
      </c>
      <c r="G14" s="373">
        <v>24</v>
      </c>
      <c r="H14" s="373">
        <v>4</v>
      </c>
      <c r="I14" s="39">
        <f t="shared" si="1"/>
        <v>889</v>
      </c>
      <c r="J14" s="39">
        <f>'[1]高校(学科別)'!N40</f>
        <v>358</v>
      </c>
      <c r="K14" s="39">
        <f>'[1]高校(学科別)'!O40</f>
        <v>531</v>
      </c>
      <c r="L14" s="39">
        <f t="shared" si="2"/>
        <v>15</v>
      </c>
      <c r="M14" s="39">
        <f>'[1]高校(学科別)'!AC40</f>
        <v>9</v>
      </c>
      <c r="N14" s="39">
        <f>'[1]高校(学科別)'!AD40</f>
        <v>6</v>
      </c>
      <c r="O14" s="39">
        <f t="shared" si="3"/>
        <v>0</v>
      </c>
      <c r="P14" s="39"/>
      <c r="Q14" s="39"/>
      <c r="R14" s="39"/>
      <c r="S14" s="39"/>
      <c r="T14" s="39">
        <f t="shared" si="4"/>
        <v>904</v>
      </c>
      <c r="U14" s="39">
        <f t="shared" si="5"/>
        <v>367</v>
      </c>
      <c r="V14" s="39">
        <f t="shared" si="6"/>
        <v>537</v>
      </c>
      <c r="W14" s="39">
        <f t="shared" si="8"/>
        <v>68</v>
      </c>
      <c r="X14" s="374">
        <v>37</v>
      </c>
      <c r="Y14" s="374">
        <v>25</v>
      </c>
      <c r="Z14" s="374">
        <v>4</v>
      </c>
      <c r="AA14" s="374">
        <v>2</v>
      </c>
      <c r="AB14" s="39"/>
      <c r="AC14" s="39"/>
      <c r="AD14" s="39">
        <f t="shared" si="7"/>
        <v>10</v>
      </c>
      <c r="AE14" s="374">
        <v>3</v>
      </c>
      <c r="AF14" s="374">
        <v>7</v>
      </c>
      <c r="AG14" s="374"/>
      <c r="AH14" s="374"/>
      <c r="AI14" s="39"/>
      <c r="AJ14" s="49"/>
      <c r="AK14" s="8"/>
    </row>
    <row r="15" spans="1:37" s="6" customFormat="1" ht="17.149999999999999" customHeight="1" x14ac:dyDescent="0.25">
      <c r="A15" s="34"/>
      <c r="B15" s="41" t="s">
        <v>58</v>
      </c>
      <c r="C15" s="42" t="s">
        <v>59</v>
      </c>
      <c r="D15" s="43" t="s">
        <v>60</v>
      </c>
      <c r="E15" s="44" t="s">
        <v>61</v>
      </c>
      <c r="F15" s="45">
        <f t="shared" si="0"/>
        <v>18</v>
      </c>
      <c r="G15" s="375">
        <v>18</v>
      </c>
      <c r="H15" s="375"/>
      <c r="I15" s="46">
        <f t="shared" si="1"/>
        <v>692</v>
      </c>
      <c r="J15" s="46">
        <f>'[1]高校(学科別)'!N41</f>
        <v>337</v>
      </c>
      <c r="K15" s="46">
        <f>'[1]高校(学科別)'!O41</f>
        <v>355</v>
      </c>
      <c r="L15" s="46">
        <f t="shared" si="2"/>
        <v>0</v>
      </c>
      <c r="M15" s="46"/>
      <c r="N15" s="46"/>
      <c r="O15" s="46">
        <f t="shared" si="3"/>
        <v>0</v>
      </c>
      <c r="P15" s="46"/>
      <c r="Q15" s="46"/>
      <c r="R15" s="46"/>
      <c r="S15" s="46"/>
      <c r="T15" s="46">
        <f t="shared" si="4"/>
        <v>692</v>
      </c>
      <c r="U15" s="46">
        <f t="shared" si="5"/>
        <v>337</v>
      </c>
      <c r="V15" s="46">
        <f t="shared" si="6"/>
        <v>355</v>
      </c>
      <c r="W15" s="46">
        <f t="shared" si="8"/>
        <v>50</v>
      </c>
      <c r="X15" s="376">
        <v>29</v>
      </c>
      <c r="Y15" s="376">
        <v>21</v>
      </c>
      <c r="Z15" s="376"/>
      <c r="AA15" s="376"/>
      <c r="AB15" s="46"/>
      <c r="AC15" s="46"/>
      <c r="AD15" s="46">
        <f t="shared" si="7"/>
        <v>8</v>
      </c>
      <c r="AE15" s="376">
        <v>4</v>
      </c>
      <c r="AF15" s="376">
        <v>4</v>
      </c>
      <c r="AG15" s="376"/>
      <c r="AH15" s="376"/>
      <c r="AI15" s="46"/>
      <c r="AJ15" s="377"/>
      <c r="AK15" s="8"/>
    </row>
    <row r="16" spans="1:37" s="6" customFormat="1" ht="17.149999999999999" customHeight="1" x14ac:dyDescent="0.25">
      <c r="A16" s="34"/>
      <c r="B16" s="35" t="s">
        <v>62</v>
      </c>
      <c r="C16" s="36" t="s">
        <v>63</v>
      </c>
      <c r="D16" s="37" t="s">
        <v>64</v>
      </c>
      <c r="E16" s="38" t="s">
        <v>65</v>
      </c>
      <c r="F16" s="40">
        <f t="shared" si="0"/>
        <v>24</v>
      </c>
      <c r="G16" s="373">
        <v>24</v>
      </c>
      <c r="H16" s="373"/>
      <c r="I16" s="39">
        <f t="shared" si="1"/>
        <v>853</v>
      </c>
      <c r="J16" s="39">
        <f>'[1]高校(学科別)'!N47</f>
        <v>303</v>
      </c>
      <c r="K16" s="39">
        <f>'[1]高校(学科別)'!O47</f>
        <v>550</v>
      </c>
      <c r="L16" s="39">
        <f t="shared" si="2"/>
        <v>0</v>
      </c>
      <c r="M16" s="39"/>
      <c r="N16" s="39"/>
      <c r="O16" s="39">
        <f t="shared" si="3"/>
        <v>0</v>
      </c>
      <c r="P16" s="39"/>
      <c r="Q16" s="39"/>
      <c r="R16" s="39">
        <f>'[1]高校(学科別)'!AI47</f>
        <v>1</v>
      </c>
      <c r="S16" s="39">
        <f>'[1]高校(学科別)'!AJ47</f>
        <v>65</v>
      </c>
      <c r="T16" s="39">
        <f t="shared" si="4"/>
        <v>919</v>
      </c>
      <c r="U16" s="47">
        <f t="shared" si="5"/>
        <v>304</v>
      </c>
      <c r="V16" s="47">
        <f t="shared" si="6"/>
        <v>615</v>
      </c>
      <c r="W16" s="39">
        <f t="shared" si="8"/>
        <v>75</v>
      </c>
      <c r="X16" s="374">
        <v>36</v>
      </c>
      <c r="Y16" s="374">
        <v>39</v>
      </c>
      <c r="Z16" s="374"/>
      <c r="AA16" s="374"/>
      <c r="AB16" s="39"/>
      <c r="AC16" s="39"/>
      <c r="AD16" s="39">
        <f t="shared" si="7"/>
        <v>19</v>
      </c>
      <c r="AE16" s="374">
        <v>10</v>
      </c>
      <c r="AF16" s="374">
        <v>9</v>
      </c>
      <c r="AG16" s="374"/>
      <c r="AH16" s="374"/>
      <c r="AI16" s="39"/>
      <c r="AJ16" s="49"/>
      <c r="AK16" s="8"/>
    </row>
    <row r="17" spans="1:37" s="6" customFormat="1" ht="17.149999999999999" customHeight="1" x14ac:dyDescent="0.25">
      <c r="A17" s="34"/>
      <c r="B17" s="35" t="s">
        <v>66</v>
      </c>
      <c r="C17" s="36" t="s">
        <v>67</v>
      </c>
      <c r="D17" s="37" t="s">
        <v>68</v>
      </c>
      <c r="E17" s="38" t="s">
        <v>69</v>
      </c>
      <c r="F17" s="40">
        <f t="shared" si="0"/>
        <v>21</v>
      </c>
      <c r="G17" s="373">
        <v>21</v>
      </c>
      <c r="H17" s="373"/>
      <c r="I17" s="39">
        <f t="shared" si="1"/>
        <v>832</v>
      </c>
      <c r="J17" s="39">
        <f>'[1]高校(学科別)'!N48</f>
        <v>427</v>
      </c>
      <c r="K17" s="39">
        <f>'[1]高校(学科別)'!O48</f>
        <v>405</v>
      </c>
      <c r="L17" s="39">
        <f t="shared" si="2"/>
        <v>0</v>
      </c>
      <c r="M17" s="39"/>
      <c r="N17" s="39"/>
      <c r="O17" s="39">
        <f t="shared" si="3"/>
        <v>0</v>
      </c>
      <c r="P17" s="39"/>
      <c r="Q17" s="39"/>
      <c r="R17" s="39"/>
      <c r="S17" s="39"/>
      <c r="T17" s="39">
        <f t="shared" si="4"/>
        <v>832</v>
      </c>
      <c r="U17" s="39">
        <f t="shared" si="5"/>
        <v>427</v>
      </c>
      <c r="V17" s="39">
        <f t="shared" si="6"/>
        <v>405</v>
      </c>
      <c r="W17" s="39">
        <f t="shared" si="8"/>
        <v>57</v>
      </c>
      <c r="X17" s="374">
        <v>30</v>
      </c>
      <c r="Y17" s="374">
        <v>27</v>
      </c>
      <c r="Z17" s="374"/>
      <c r="AA17" s="374"/>
      <c r="AB17" s="39"/>
      <c r="AC17" s="39"/>
      <c r="AD17" s="39">
        <f t="shared" si="7"/>
        <v>8</v>
      </c>
      <c r="AE17" s="374">
        <v>3</v>
      </c>
      <c r="AF17" s="374">
        <v>5</v>
      </c>
      <c r="AG17" s="374"/>
      <c r="AH17" s="374"/>
      <c r="AI17" s="39"/>
      <c r="AJ17" s="49"/>
      <c r="AK17" s="8"/>
    </row>
    <row r="18" spans="1:37" s="6" customFormat="1" ht="17.149999999999999" customHeight="1" x14ac:dyDescent="0.25">
      <c r="A18" s="34"/>
      <c r="B18" s="35" t="s">
        <v>70</v>
      </c>
      <c r="C18" s="36" t="s">
        <v>71</v>
      </c>
      <c r="D18" s="37" t="s">
        <v>72</v>
      </c>
      <c r="E18" s="38" t="s">
        <v>73</v>
      </c>
      <c r="F18" s="40">
        <f t="shared" si="0"/>
        <v>18</v>
      </c>
      <c r="G18" s="373">
        <v>18</v>
      </c>
      <c r="H18" s="373"/>
      <c r="I18" s="39">
        <f t="shared" si="1"/>
        <v>627</v>
      </c>
      <c r="J18" s="39">
        <f>'[1]高校(学科別)'!N49</f>
        <v>324</v>
      </c>
      <c r="K18" s="39">
        <f>'[1]高校(学科別)'!O49</f>
        <v>303</v>
      </c>
      <c r="L18" s="39">
        <f t="shared" si="2"/>
        <v>0</v>
      </c>
      <c r="M18" s="39"/>
      <c r="N18" s="39"/>
      <c r="O18" s="39">
        <f t="shared" si="3"/>
        <v>0</v>
      </c>
      <c r="P18" s="39"/>
      <c r="Q18" s="39"/>
      <c r="R18" s="39"/>
      <c r="S18" s="39"/>
      <c r="T18" s="39">
        <f t="shared" si="4"/>
        <v>627</v>
      </c>
      <c r="U18" s="39">
        <f t="shared" si="5"/>
        <v>324</v>
      </c>
      <c r="V18" s="39">
        <f t="shared" si="6"/>
        <v>303</v>
      </c>
      <c r="W18" s="39">
        <f t="shared" si="8"/>
        <v>50</v>
      </c>
      <c r="X18" s="374">
        <v>26</v>
      </c>
      <c r="Y18" s="374">
        <v>24</v>
      </c>
      <c r="Z18" s="374"/>
      <c r="AA18" s="374"/>
      <c r="AB18" s="39"/>
      <c r="AC18" s="39"/>
      <c r="AD18" s="39">
        <f t="shared" si="7"/>
        <v>8</v>
      </c>
      <c r="AE18" s="374">
        <v>2</v>
      </c>
      <c r="AF18" s="374">
        <v>6</v>
      </c>
      <c r="AG18" s="374"/>
      <c r="AH18" s="374"/>
      <c r="AI18" s="39"/>
      <c r="AJ18" s="49"/>
      <c r="AK18" s="8"/>
    </row>
    <row r="19" spans="1:37" s="6" customFormat="1" ht="17.149999999999999" customHeight="1" x14ac:dyDescent="0.25">
      <c r="A19" s="34"/>
      <c r="B19" s="35" t="s">
        <v>74</v>
      </c>
      <c r="C19" s="36" t="s">
        <v>75</v>
      </c>
      <c r="D19" s="37" t="s">
        <v>76</v>
      </c>
      <c r="E19" s="38" t="s">
        <v>77</v>
      </c>
      <c r="F19" s="40">
        <f t="shared" si="0"/>
        <v>21</v>
      </c>
      <c r="G19" s="373">
        <v>21</v>
      </c>
      <c r="H19" s="373"/>
      <c r="I19" s="39">
        <f t="shared" si="1"/>
        <v>835</v>
      </c>
      <c r="J19" s="39">
        <f>'[1]高校(学科別)'!N50</f>
        <v>499</v>
      </c>
      <c r="K19" s="39">
        <f>'[1]高校(学科別)'!O50</f>
        <v>336</v>
      </c>
      <c r="L19" s="39">
        <f t="shared" si="2"/>
        <v>0</v>
      </c>
      <c r="M19" s="39"/>
      <c r="N19" s="39"/>
      <c r="O19" s="39">
        <f t="shared" si="3"/>
        <v>0</v>
      </c>
      <c r="P19" s="39"/>
      <c r="Q19" s="39"/>
      <c r="R19" s="39"/>
      <c r="S19" s="39"/>
      <c r="T19" s="39">
        <f t="shared" si="4"/>
        <v>835</v>
      </c>
      <c r="U19" s="39">
        <f t="shared" si="5"/>
        <v>499</v>
      </c>
      <c r="V19" s="39">
        <f t="shared" si="6"/>
        <v>336</v>
      </c>
      <c r="W19" s="39">
        <f t="shared" si="8"/>
        <v>56</v>
      </c>
      <c r="X19" s="374">
        <v>30</v>
      </c>
      <c r="Y19" s="374">
        <v>26</v>
      </c>
      <c r="Z19" s="374"/>
      <c r="AA19" s="374"/>
      <c r="AB19" s="39"/>
      <c r="AC19" s="39"/>
      <c r="AD19" s="39">
        <f t="shared" si="7"/>
        <v>8</v>
      </c>
      <c r="AE19" s="374">
        <v>3</v>
      </c>
      <c r="AF19" s="374">
        <v>5</v>
      </c>
      <c r="AG19" s="374"/>
      <c r="AH19" s="374"/>
      <c r="AI19" s="39"/>
      <c r="AJ19" s="49"/>
      <c r="AK19" s="8"/>
    </row>
    <row r="20" spans="1:37" s="6" customFormat="1" ht="17.149999999999999" customHeight="1" x14ac:dyDescent="0.25">
      <c r="A20" s="34"/>
      <c r="B20" s="41" t="s">
        <v>78</v>
      </c>
      <c r="C20" s="42" t="s">
        <v>79</v>
      </c>
      <c r="D20" s="43" t="s">
        <v>80</v>
      </c>
      <c r="E20" s="44" t="s">
        <v>81</v>
      </c>
      <c r="F20" s="45">
        <f t="shared" si="0"/>
        <v>21</v>
      </c>
      <c r="G20" s="375">
        <v>21</v>
      </c>
      <c r="H20" s="375"/>
      <c r="I20" s="46">
        <f t="shared" si="1"/>
        <v>832</v>
      </c>
      <c r="J20" s="46">
        <f>'[1]高校(学科別)'!N51</f>
        <v>395</v>
      </c>
      <c r="K20" s="46">
        <f>'[1]高校(学科別)'!O51</f>
        <v>437</v>
      </c>
      <c r="L20" s="46">
        <f t="shared" si="2"/>
        <v>0</v>
      </c>
      <c r="M20" s="46"/>
      <c r="N20" s="46"/>
      <c r="O20" s="46">
        <f t="shared" si="3"/>
        <v>0</v>
      </c>
      <c r="P20" s="46"/>
      <c r="Q20" s="46"/>
      <c r="R20" s="46"/>
      <c r="S20" s="46"/>
      <c r="T20" s="46">
        <f t="shared" si="4"/>
        <v>832</v>
      </c>
      <c r="U20" s="46">
        <f t="shared" si="5"/>
        <v>395</v>
      </c>
      <c r="V20" s="46">
        <f t="shared" si="6"/>
        <v>437</v>
      </c>
      <c r="W20" s="46">
        <f t="shared" si="8"/>
        <v>50</v>
      </c>
      <c r="X20" s="376">
        <v>29</v>
      </c>
      <c r="Y20" s="376">
        <v>21</v>
      </c>
      <c r="Z20" s="376"/>
      <c r="AA20" s="376"/>
      <c r="AB20" s="46"/>
      <c r="AC20" s="46"/>
      <c r="AD20" s="46">
        <f t="shared" si="7"/>
        <v>8</v>
      </c>
      <c r="AE20" s="376">
        <v>2</v>
      </c>
      <c r="AF20" s="376">
        <v>6</v>
      </c>
      <c r="AG20" s="376"/>
      <c r="AH20" s="376"/>
      <c r="AI20" s="46"/>
      <c r="AJ20" s="377"/>
      <c r="AK20" s="8"/>
    </row>
    <row r="21" spans="1:37" s="6" customFormat="1" ht="17.149999999999999" customHeight="1" x14ac:dyDescent="0.25">
      <c r="A21" s="34"/>
      <c r="B21" s="35" t="s">
        <v>82</v>
      </c>
      <c r="C21" s="36" t="s">
        <v>83</v>
      </c>
      <c r="D21" s="37" t="s">
        <v>84</v>
      </c>
      <c r="E21" s="38" t="s">
        <v>85</v>
      </c>
      <c r="F21" s="40">
        <f t="shared" si="0"/>
        <v>12</v>
      </c>
      <c r="G21" s="373">
        <v>12</v>
      </c>
      <c r="H21" s="373"/>
      <c r="I21" s="39">
        <f t="shared" si="1"/>
        <v>256</v>
      </c>
      <c r="J21" s="39">
        <f>'[1]高校(学科別)'!N56</f>
        <v>155</v>
      </c>
      <c r="K21" s="39">
        <f>'[1]高校(学科別)'!O56</f>
        <v>101</v>
      </c>
      <c r="L21" s="39">
        <f t="shared" si="2"/>
        <v>0</v>
      </c>
      <c r="M21" s="39"/>
      <c r="N21" s="39"/>
      <c r="O21" s="39">
        <f t="shared" si="3"/>
        <v>0</v>
      </c>
      <c r="P21" s="39"/>
      <c r="Q21" s="39"/>
      <c r="R21" s="39"/>
      <c r="S21" s="39"/>
      <c r="T21" s="39">
        <f t="shared" si="4"/>
        <v>256</v>
      </c>
      <c r="U21" s="47">
        <f t="shared" si="5"/>
        <v>155</v>
      </c>
      <c r="V21" s="47">
        <f t="shared" si="6"/>
        <v>101</v>
      </c>
      <c r="W21" s="39">
        <f t="shared" si="8"/>
        <v>40</v>
      </c>
      <c r="X21" s="374">
        <v>27</v>
      </c>
      <c r="Y21" s="374">
        <v>13</v>
      </c>
      <c r="Z21" s="374"/>
      <c r="AA21" s="374"/>
      <c r="AB21" s="39"/>
      <c r="AC21" s="39"/>
      <c r="AD21" s="39">
        <f t="shared" si="7"/>
        <v>29</v>
      </c>
      <c r="AE21" s="374">
        <v>24</v>
      </c>
      <c r="AF21" s="374">
        <v>5</v>
      </c>
      <c r="AG21" s="374"/>
      <c r="AH21" s="374"/>
      <c r="AI21" s="39"/>
      <c r="AJ21" s="49"/>
      <c r="AK21" s="8"/>
    </row>
    <row r="22" spans="1:37" s="6" customFormat="1" ht="17.149999999999999" customHeight="1" x14ac:dyDescent="0.25">
      <c r="A22" s="34"/>
      <c r="B22" s="35" t="s">
        <v>86</v>
      </c>
      <c r="C22" s="36" t="s">
        <v>87</v>
      </c>
      <c r="D22" s="37" t="s">
        <v>88</v>
      </c>
      <c r="E22" s="38" t="s">
        <v>89</v>
      </c>
      <c r="F22" s="40">
        <f t="shared" si="0"/>
        <v>15</v>
      </c>
      <c r="G22" s="373">
        <v>15</v>
      </c>
      <c r="H22" s="373"/>
      <c r="I22" s="39">
        <f t="shared" si="1"/>
        <v>462</v>
      </c>
      <c r="J22" s="39">
        <f>'[1]高校(学科別)'!N59</f>
        <v>197</v>
      </c>
      <c r="K22" s="39">
        <f>'[1]高校(学科別)'!O59</f>
        <v>265</v>
      </c>
      <c r="L22" s="39">
        <f t="shared" si="2"/>
        <v>0</v>
      </c>
      <c r="M22" s="39"/>
      <c r="N22" s="39"/>
      <c r="O22" s="39">
        <f t="shared" si="3"/>
        <v>0</v>
      </c>
      <c r="P22" s="39"/>
      <c r="Q22" s="39"/>
      <c r="R22" s="39"/>
      <c r="S22" s="39"/>
      <c r="T22" s="39">
        <f t="shared" si="4"/>
        <v>462</v>
      </c>
      <c r="U22" s="39">
        <f t="shared" si="5"/>
        <v>197</v>
      </c>
      <c r="V22" s="39">
        <f t="shared" si="6"/>
        <v>265</v>
      </c>
      <c r="W22" s="39">
        <f t="shared" si="8"/>
        <v>42</v>
      </c>
      <c r="X22" s="374">
        <v>21</v>
      </c>
      <c r="Y22" s="374">
        <v>21</v>
      </c>
      <c r="Z22" s="374"/>
      <c r="AA22" s="374"/>
      <c r="AB22" s="39"/>
      <c r="AC22" s="39"/>
      <c r="AD22" s="39">
        <f t="shared" si="7"/>
        <v>10</v>
      </c>
      <c r="AE22" s="374">
        <v>6</v>
      </c>
      <c r="AF22" s="374">
        <v>4</v>
      </c>
      <c r="AG22" s="374"/>
      <c r="AH22" s="374"/>
      <c r="AI22" s="39"/>
      <c r="AJ22" s="49"/>
      <c r="AK22" s="8"/>
    </row>
    <row r="23" spans="1:37" s="6" customFormat="1" ht="17.149999999999999" customHeight="1" x14ac:dyDescent="0.25">
      <c r="A23" s="34"/>
      <c r="B23" s="35" t="s">
        <v>90</v>
      </c>
      <c r="C23" s="36" t="s">
        <v>91</v>
      </c>
      <c r="D23" s="37" t="s">
        <v>92</v>
      </c>
      <c r="E23" s="38" t="s">
        <v>93</v>
      </c>
      <c r="F23" s="40">
        <f t="shared" si="0"/>
        <v>21</v>
      </c>
      <c r="G23" s="373">
        <v>21</v>
      </c>
      <c r="H23" s="373"/>
      <c r="I23" s="39">
        <f t="shared" si="1"/>
        <v>733</v>
      </c>
      <c r="J23" s="39">
        <f>'[1]高校(学科別)'!N62</f>
        <v>287</v>
      </c>
      <c r="K23" s="39">
        <f>'[1]高校(学科別)'!O62</f>
        <v>446</v>
      </c>
      <c r="L23" s="39">
        <f t="shared" si="2"/>
        <v>0</v>
      </c>
      <c r="M23" s="39"/>
      <c r="N23" s="39"/>
      <c r="O23" s="39">
        <f t="shared" si="3"/>
        <v>0</v>
      </c>
      <c r="P23" s="39"/>
      <c r="Q23" s="39"/>
      <c r="R23" s="39"/>
      <c r="S23" s="39"/>
      <c r="T23" s="39">
        <f t="shared" si="4"/>
        <v>733</v>
      </c>
      <c r="U23" s="39">
        <f t="shared" si="5"/>
        <v>287</v>
      </c>
      <c r="V23" s="39">
        <f t="shared" si="6"/>
        <v>446</v>
      </c>
      <c r="W23" s="39">
        <f t="shared" si="8"/>
        <v>55</v>
      </c>
      <c r="X23" s="374">
        <v>27</v>
      </c>
      <c r="Y23" s="374">
        <v>28</v>
      </c>
      <c r="Z23" s="374"/>
      <c r="AA23" s="374"/>
      <c r="AB23" s="39"/>
      <c r="AC23" s="39"/>
      <c r="AD23" s="39">
        <f t="shared" si="7"/>
        <v>9</v>
      </c>
      <c r="AE23" s="374">
        <v>4</v>
      </c>
      <c r="AF23" s="374">
        <v>5</v>
      </c>
      <c r="AG23" s="374"/>
      <c r="AH23" s="374"/>
      <c r="AI23" s="39"/>
      <c r="AJ23" s="49"/>
      <c r="AK23" s="8"/>
    </row>
    <row r="24" spans="1:37" s="6" customFormat="1" ht="17.149999999999999" customHeight="1" x14ac:dyDescent="0.25">
      <c r="A24" s="34"/>
      <c r="B24" s="35" t="s">
        <v>94</v>
      </c>
      <c r="C24" s="36" t="s">
        <v>95</v>
      </c>
      <c r="D24" s="37" t="s">
        <v>96</v>
      </c>
      <c r="E24" s="38" t="s">
        <v>97</v>
      </c>
      <c r="F24" s="40">
        <f t="shared" si="0"/>
        <v>12</v>
      </c>
      <c r="G24" s="373">
        <v>12</v>
      </c>
      <c r="H24" s="373"/>
      <c r="I24" s="39">
        <f t="shared" si="1"/>
        <v>341</v>
      </c>
      <c r="J24" s="39">
        <f>'[1]高校(学科別)'!N67</f>
        <v>315</v>
      </c>
      <c r="K24" s="39">
        <f>'[1]高校(学科別)'!O67</f>
        <v>26</v>
      </c>
      <c r="L24" s="39">
        <f t="shared" si="2"/>
        <v>0</v>
      </c>
      <c r="M24" s="39"/>
      <c r="N24" s="39"/>
      <c r="O24" s="39">
        <f t="shared" si="3"/>
        <v>0</v>
      </c>
      <c r="P24" s="39"/>
      <c r="Q24" s="39"/>
      <c r="R24" s="39"/>
      <c r="S24" s="39"/>
      <c r="T24" s="39">
        <f t="shared" si="4"/>
        <v>341</v>
      </c>
      <c r="U24" s="39">
        <f t="shared" si="5"/>
        <v>315</v>
      </c>
      <c r="V24" s="39">
        <f t="shared" si="6"/>
        <v>26</v>
      </c>
      <c r="W24" s="39">
        <f t="shared" si="8"/>
        <v>38</v>
      </c>
      <c r="X24" s="374">
        <v>32</v>
      </c>
      <c r="Y24" s="374">
        <v>6</v>
      </c>
      <c r="Z24" s="374"/>
      <c r="AA24" s="374"/>
      <c r="AB24" s="39"/>
      <c r="AC24" s="39"/>
      <c r="AD24" s="39">
        <f t="shared" si="7"/>
        <v>12</v>
      </c>
      <c r="AE24" s="374">
        <v>7</v>
      </c>
      <c r="AF24" s="374">
        <v>5</v>
      </c>
      <c r="AG24" s="374"/>
      <c r="AH24" s="374"/>
      <c r="AI24" s="39"/>
      <c r="AJ24" s="49"/>
      <c r="AK24" s="8"/>
    </row>
    <row r="25" spans="1:37" s="6" customFormat="1" ht="17.149999999999999" customHeight="1" x14ac:dyDescent="0.25">
      <c r="A25" s="34"/>
      <c r="B25" s="41" t="s">
        <v>98</v>
      </c>
      <c r="C25" s="42" t="s">
        <v>99</v>
      </c>
      <c r="D25" s="43" t="s">
        <v>100</v>
      </c>
      <c r="E25" s="44" t="s">
        <v>101</v>
      </c>
      <c r="F25" s="45">
        <f t="shared" si="0"/>
        <v>25</v>
      </c>
      <c r="G25" s="375">
        <v>21</v>
      </c>
      <c r="H25" s="375">
        <v>4</v>
      </c>
      <c r="I25" s="46">
        <f t="shared" si="1"/>
        <v>840</v>
      </c>
      <c r="J25" s="46">
        <f>'[1]高校(学科別)'!N68</f>
        <v>402</v>
      </c>
      <c r="K25" s="46">
        <f>'[1]高校(学科別)'!O68</f>
        <v>438</v>
      </c>
      <c r="L25" s="46">
        <f t="shared" si="2"/>
        <v>34</v>
      </c>
      <c r="M25" s="46">
        <f>'[1]高校(学科別)'!AC68</f>
        <v>15</v>
      </c>
      <c r="N25" s="46">
        <f>'[1]高校(学科別)'!AD68</f>
        <v>19</v>
      </c>
      <c r="O25" s="46">
        <f>SUM(P25:Q25)</f>
        <v>186</v>
      </c>
      <c r="P25" s="46">
        <f>'[1]高校(学科別)'!AF68</f>
        <v>83</v>
      </c>
      <c r="Q25" s="46">
        <f>'[1]高校(学科別)'!AG68</f>
        <v>103</v>
      </c>
      <c r="R25" s="46"/>
      <c r="S25" s="46"/>
      <c r="T25" s="46">
        <f t="shared" si="4"/>
        <v>1060</v>
      </c>
      <c r="U25" s="46">
        <f t="shared" si="5"/>
        <v>500</v>
      </c>
      <c r="V25" s="46">
        <f t="shared" si="6"/>
        <v>560</v>
      </c>
      <c r="W25" s="46">
        <f t="shared" si="8"/>
        <v>70</v>
      </c>
      <c r="X25" s="376">
        <v>29</v>
      </c>
      <c r="Y25" s="376">
        <v>24</v>
      </c>
      <c r="Z25" s="376">
        <v>6</v>
      </c>
      <c r="AA25" s="376">
        <v>3</v>
      </c>
      <c r="AB25" s="376">
        <v>5</v>
      </c>
      <c r="AC25" s="376">
        <v>3</v>
      </c>
      <c r="AD25" s="46">
        <f t="shared" si="7"/>
        <v>10</v>
      </c>
      <c r="AE25" s="376">
        <v>5</v>
      </c>
      <c r="AF25" s="376">
        <v>4</v>
      </c>
      <c r="AG25" s="376"/>
      <c r="AH25" s="376"/>
      <c r="AI25" s="376"/>
      <c r="AJ25" s="379">
        <v>1</v>
      </c>
      <c r="AK25" s="8"/>
    </row>
    <row r="26" spans="1:37" s="6" customFormat="1" ht="17.149999999999999" customHeight="1" x14ac:dyDescent="0.25">
      <c r="A26" s="34"/>
      <c r="B26" s="35" t="s">
        <v>102</v>
      </c>
      <c r="C26" s="36" t="s">
        <v>103</v>
      </c>
      <c r="D26" s="37" t="s">
        <v>104</v>
      </c>
      <c r="E26" s="38" t="s">
        <v>105</v>
      </c>
      <c r="F26" s="40">
        <f t="shared" si="0"/>
        <v>15</v>
      </c>
      <c r="G26" s="373">
        <v>15</v>
      </c>
      <c r="H26" s="373"/>
      <c r="I26" s="39">
        <f t="shared" si="1"/>
        <v>437</v>
      </c>
      <c r="J26" s="39">
        <f>'[1]高校(学科別)'!N71</f>
        <v>136</v>
      </c>
      <c r="K26" s="39">
        <f>'[1]高校(学科別)'!O71</f>
        <v>301</v>
      </c>
      <c r="L26" s="39">
        <f t="shared" si="2"/>
        <v>0</v>
      </c>
      <c r="M26" s="39"/>
      <c r="N26" s="39"/>
      <c r="O26" s="39">
        <f t="shared" si="3"/>
        <v>0</v>
      </c>
      <c r="P26" s="39"/>
      <c r="Q26" s="39"/>
      <c r="R26" s="39">
        <f>'[1]高校(学科別)'!AI71</f>
        <v>3</v>
      </c>
      <c r="S26" s="39">
        <f>'[1]高校(学科別)'!AJ71</f>
        <v>52</v>
      </c>
      <c r="T26" s="39">
        <f t="shared" si="4"/>
        <v>492</v>
      </c>
      <c r="U26" s="47">
        <f t="shared" si="5"/>
        <v>139</v>
      </c>
      <c r="V26" s="47">
        <f t="shared" si="6"/>
        <v>353</v>
      </c>
      <c r="W26" s="39">
        <f t="shared" si="8"/>
        <v>51</v>
      </c>
      <c r="X26" s="374">
        <v>20</v>
      </c>
      <c r="Y26" s="374">
        <v>31</v>
      </c>
      <c r="Z26" s="374"/>
      <c r="AA26" s="374"/>
      <c r="AB26" s="39"/>
      <c r="AC26" s="39"/>
      <c r="AD26" s="39">
        <f t="shared" si="7"/>
        <v>14</v>
      </c>
      <c r="AE26" s="374">
        <v>5</v>
      </c>
      <c r="AF26" s="374">
        <v>9</v>
      </c>
      <c r="AG26" s="374"/>
      <c r="AH26" s="374"/>
      <c r="AI26" s="39"/>
      <c r="AJ26" s="49"/>
      <c r="AK26" s="8"/>
    </row>
    <row r="27" spans="1:37" s="6" customFormat="1" ht="17.149999999999999" customHeight="1" x14ac:dyDescent="0.25">
      <c r="A27" s="34"/>
      <c r="B27" s="35" t="s">
        <v>106</v>
      </c>
      <c r="C27" s="36" t="s">
        <v>107</v>
      </c>
      <c r="D27" s="37" t="s">
        <v>108</v>
      </c>
      <c r="E27" s="38" t="s">
        <v>109</v>
      </c>
      <c r="F27" s="40">
        <f t="shared" si="0"/>
        <v>15</v>
      </c>
      <c r="G27" s="373">
        <v>15</v>
      </c>
      <c r="H27" s="373"/>
      <c r="I27" s="39">
        <f t="shared" si="1"/>
        <v>582</v>
      </c>
      <c r="J27" s="39">
        <f>'[1]高校(学科別)'!N72</f>
        <v>243</v>
      </c>
      <c r="K27" s="39">
        <f>'[1]高校(学科別)'!O72</f>
        <v>339</v>
      </c>
      <c r="L27" s="39">
        <f t="shared" si="2"/>
        <v>0</v>
      </c>
      <c r="M27" s="39"/>
      <c r="N27" s="39"/>
      <c r="O27" s="39">
        <f t="shared" si="3"/>
        <v>0</v>
      </c>
      <c r="P27" s="39"/>
      <c r="Q27" s="39"/>
      <c r="R27" s="39"/>
      <c r="S27" s="39"/>
      <c r="T27" s="39">
        <f t="shared" si="4"/>
        <v>582</v>
      </c>
      <c r="U27" s="39">
        <f t="shared" si="5"/>
        <v>243</v>
      </c>
      <c r="V27" s="39">
        <f t="shared" si="6"/>
        <v>339</v>
      </c>
      <c r="W27" s="39">
        <f t="shared" si="8"/>
        <v>37</v>
      </c>
      <c r="X27" s="374">
        <v>22</v>
      </c>
      <c r="Y27" s="374">
        <v>15</v>
      </c>
      <c r="Z27" s="374"/>
      <c r="AA27" s="374"/>
      <c r="AB27" s="39"/>
      <c r="AC27" s="39"/>
      <c r="AD27" s="39">
        <f t="shared" si="7"/>
        <v>6</v>
      </c>
      <c r="AE27" s="374">
        <v>3</v>
      </c>
      <c r="AF27" s="374">
        <v>3</v>
      </c>
      <c r="AG27" s="374"/>
      <c r="AH27" s="374"/>
      <c r="AI27" s="39"/>
      <c r="AJ27" s="49"/>
      <c r="AK27" s="8"/>
    </row>
    <row r="28" spans="1:37" s="6" customFormat="1" ht="17.149999999999999" customHeight="1" x14ac:dyDescent="0.25">
      <c r="A28" s="34"/>
      <c r="B28" s="35" t="s">
        <v>110</v>
      </c>
      <c r="C28" s="36" t="s">
        <v>111</v>
      </c>
      <c r="D28" s="37" t="s">
        <v>112</v>
      </c>
      <c r="E28" s="38" t="s">
        <v>113</v>
      </c>
      <c r="F28" s="40">
        <f t="shared" si="0"/>
        <v>15</v>
      </c>
      <c r="G28" s="373">
        <v>15</v>
      </c>
      <c r="H28" s="373"/>
      <c r="I28" s="39">
        <f t="shared" si="1"/>
        <v>543</v>
      </c>
      <c r="J28" s="39">
        <f>'[1]高校(学科別)'!N75</f>
        <v>208</v>
      </c>
      <c r="K28" s="39">
        <f>'[1]高校(学科別)'!O75</f>
        <v>335</v>
      </c>
      <c r="L28" s="39">
        <f t="shared" si="2"/>
        <v>0</v>
      </c>
      <c r="M28" s="39"/>
      <c r="N28" s="39"/>
      <c r="O28" s="39">
        <f t="shared" si="3"/>
        <v>0</v>
      </c>
      <c r="P28" s="39"/>
      <c r="Q28" s="39"/>
      <c r="R28" s="39"/>
      <c r="S28" s="39"/>
      <c r="T28" s="39">
        <f t="shared" si="4"/>
        <v>543</v>
      </c>
      <c r="U28" s="39">
        <f t="shared" si="5"/>
        <v>208</v>
      </c>
      <c r="V28" s="39">
        <f t="shared" si="6"/>
        <v>335</v>
      </c>
      <c r="W28" s="39">
        <f t="shared" si="8"/>
        <v>43</v>
      </c>
      <c r="X28" s="374">
        <v>24</v>
      </c>
      <c r="Y28" s="374">
        <v>19</v>
      </c>
      <c r="Z28" s="374"/>
      <c r="AA28" s="374"/>
      <c r="AB28" s="39"/>
      <c r="AC28" s="39"/>
      <c r="AD28" s="39">
        <f t="shared" si="7"/>
        <v>8</v>
      </c>
      <c r="AE28" s="374">
        <v>2</v>
      </c>
      <c r="AF28" s="374">
        <v>6</v>
      </c>
      <c r="AG28" s="374"/>
      <c r="AH28" s="374"/>
      <c r="AI28" s="39"/>
      <c r="AJ28" s="49"/>
      <c r="AK28" s="8"/>
    </row>
    <row r="29" spans="1:37" s="6" customFormat="1" ht="17.149999999999999" customHeight="1" x14ac:dyDescent="0.25">
      <c r="A29" s="34"/>
      <c r="B29" s="35" t="s">
        <v>114</v>
      </c>
      <c r="C29" s="36" t="s">
        <v>115</v>
      </c>
      <c r="D29" s="37" t="s">
        <v>116</v>
      </c>
      <c r="E29" s="38" t="s">
        <v>117</v>
      </c>
      <c r="F29" s="40">
        <f t="shared" si="0"/>
        <v>15</v>
      </c>
      <c r="G29" s="373">
        <v>15</v>
      </c>
      <c r="H29" s="373"/>
      <c r="I29" s="39">
        <f t="shared" si="1"/>
        <v>524</v>
      </c>
      <c r="J29" s="39">
        <f>'[1]高校(学科別)'!N76</f>
        <v>258</v>
      </c>
      <c r="K29" s="39">
        <f>'[1]高校(学科別)'!O76</f>
        <v>266</v>
      </c>
      <c r="L29" s="39">
        <f t="shared" si="2"/>
        <v>0</v>
      </c>
      <c r="M29" s="39"/>
      <c r="N29" s="39"/>
      <c r="O29" s="39">
        <f t="shared" si="3"/>
        <v>0</v>
      </c>
      <c r="P29" s="39"/>
      <c r="Q29" s="39"/>
      <c r="R29" s="39"/>
      <c r="S29" s="39"/>
      <c r="T29" s="39">
        <f t="shared" si="4"/>
        <v>524</v>
      </c>
      <c r="U29" s="39">
        <f t="shared" si="5"/>
        <v>258</v>
      </c>
      <c r="V29" s="39">
        <f t="shared" si="6"/>
        <v>266</v>
      </c>
      <c r="W29" s="39">
        <f t="shared" si="8"/>
        <v>40</v>
      </c>
      <c r="X29" s="374">
        <v>22</v>
      </c>
      <c r="Y29" s="374">
        <v>18</v>
      </c>
      <c r="Z29" s="374"/>
      <c r="AA29" s="374"/>
      <c r="AB29" s="39"/>
      <c r="AC29" s="39"/>
      <c r="AD29" s="39">
        <f t="shared" si="7"/>
        <v>8</v>
      </c>
      <c r="AE29" s="374">
        <v>4</v>
      </c>
      <c r="AF29" s="374">
        <v>4</v>
      </c>
      <c r="AG29" s="374"/>
      <c r="AH29" s="374"/>
      <c r="AI29" s="39"/>
      <c r="AJ29" s="49"/>
      <c r="AK29" s="8"/>
    </row>
    <row r="30" spans="1:37" s="6" customFormat="1" ht="17.149999999999999" customHeight="1" x14ac:dyDescent="0.25">
      <c r="A30" s="34"/>
      <c r="B30" s="41" t="s">
        <v>118</v>
      </c>
      <c r="C30" s="42" t="s">
        <v>119</v>
      </c>
      <c r="D30" s="43" t="s">
        <v>120</v>
      </c>
      <c r="E30" s="44" t="s">
        <v>121</v>
      </c>
      <c r="F30" s="45">
        <f t="shared" si="0"/>
        <v>25</v>
      </c>
      <c r="G30" s="375">
        <v>18</v>
      </c>
      <c r="H30" s="375">
        <v>7</v>
      </c>
      <c r="I30" s="46">
        <f t="shared" si="1"/>
        <v>487</v>
      </c>
      <c r="J30" s="46">
        <f>'[1]高校(学科別)'!N85</f>
        <v>442</v>
      </c>
      <c r="K30" s="46">
        <f>'[1]高校(学科別)'!O85</f>
        <v>45</v>
      </c>
      <c r="L30" s="46">
        <f t="shared" si="2"/>
        <v>24</v>
      </c>
      <c r="M30" s="46">
        <f>'[1]高校(学科別)'!AC85</f>
        <v>23</v>
      </c>
      <c r="N30" s="46">
        <f>'[1]高校(学科別)'!AD85</f>
        <v>1</v>
      </c>
      <c r="O30" s="46">
        <f t="shared" si="3"/>
        <v>0</v>
      </c>
      <c r="P30" s="46"/>
      <c r="Q30" s="46"/>
      <c r="R30" s="46">
        <f>'[1]高校(学科別)'!AI85</f>
        <v>12</v>
      </c>
      <c r="S30" s="46">
        <f>'[1]高校(学科別)'!AJ85</f>
        <v>0</v>
      </c>
      <c r="T30" s="46">
        <f t="shared" si="4"/>
        <v>523</v>
      </c>
      <c r="U30" s="46">
        <f t="shared" si="5"/>
        <v>477</v>
      </c>
      <c r="V30" s="46">
        <f t="shared" si="6"/>
        <v>46</v>
      </c>
      <c r="W30" s="46">
        <f t="shared" si="8"/>
        <v>64</v>
      </c>
      <c r="X30" s="376">
        <v>43</v>
      </c>
      <c r="Y30" s="376">
        <v>13</v>
      </c>
      <c r="Z30" s="376">
        <v>7</v>
      </c>
      <c r="AA30" s="376">
        <v>1</v>
      </c>
      <c r="AB30" s="46"/>
      <c r="AC30" s="46"/>
      <c r="AD30" s="46">
        <f t="shared" si="7"/>
        <v>33</v>
      </c>
      <c r="AE30" s="376">
        <v>30</v>
      </c>
      <c r="AF30" s="376">
        <v>2</v>
      </c>
      <c r="AG30" s="376">
        <v>1</v>
      </c>
      <c r="AH30" s="376"/>
      <c r="AI30" s="46"/>
      <c r="AJ30" s="377"/>
      <c r="AK30" s="8"/>
    </row>
    <row r="31" spans="1:37" s="6" customFormat="1" ht="17.149999999999999" customHeight="1" x14ac:dyDescent="0.25">
      <c r="A31" s="34"/>
      <c r="B31" s="35" t="s">
        <v>122</v>
      </c>
      <c r="C31" s="36" t="s">
        <v>123</v>
      </c>
      <c r="D31" s="37" t="s">
        <v>124</v>
      </c>
      <c r="E31" s="38" t="s">
        <v>125</v>
      </c>
      <c r="F31" s="40">
        <f t="shared" si="0"/>
        <v>12</v>
      </c>
      <c r="G31" s="373">
        <v>12</v>
      </c>
      <c r="H31" s="373"/>
      <c r="I31" s="39">
        <f t="shared" si="1"/>
        <v>326</v>
      </c>
      <c r="J31" s="39">
        <f>'[1]高校(学科別)'!N91</f>
        <v>128</v>
      </c>
      <c r="K31" s="39">
        <f>'[1]高校(学科別)'!O91</f>
        <v>198</v>
      </c>
      <c r="L31" s="39">
        <f t="shared" si="2"/>
        <v>0</v>
      </c>
      <c r="M31" s="39"/>
      <c r="N31" s="39"/>
      <c r="O31" s="39">
        <f t="shared" si="3"/>
        <v>0</v>
      </c>
      <c r="P31" s="39"/>
      <c r="Q31" s="39"/>
      <c r="R31" s="39"/>
      <c r="S31" s="39"/>
      <c r="T31" s="39">
        <f t="shared" si="4"/>
        <v>326</v>
      </c>
      <c r="U31" s="47">
        <f t="shared" si="5"/>
        <v>128</v>
      </c>
      <c r="V31" s="47">
        <f t="shared" si="6"/>
        <v>198</v>
      </c>
      <c r="W31" s="39">
        <f t="shared" si="8"/>
        <v>35</v>
      </c>
      <c r="X31" s="374">
        <v>15</v>
      </c>
      <c r="Y31" s="374">
        <v>20</v>
      </c>
      <c r="Z31" s="374"/>
      <c r="AA31" s="374"/>
      <c r="AB31" s="39"/>
      <c r="AC31" s="39"/>
      <c r="AD31" s="39">
        <f t="shared" si="7"/>
        <v>20</v>
      </c>
      <c r="AE31" s="374">
        <v>12</v>
      </c>
      <c r="AF31" s="374">
        <v>8</v>
      </c>
      <c r="AG31" s="374"/>
      <c r="AH31" s="374"/>
      <c r="AI31" s="39"/>
      <c r="AJ31" s="49"/>
      <c r="AK31" s="8"/>
    </row>
    <row r="32" spans="1:37" s="6" customFormat="1" ht="17.149999999999999" customHeight="1" x14ac:dyDescent="0.25">
      <c r="A32" s="34"/>
      <c r="B32" s="35" t="s">
        <v>126</v>
      </c>
      <c r="C32" s="36" t="s">
        <v>127</v>
      </c>
      <c r="D32" s="37" t="s">
        <v>128</v>
      </c>
      <c r="E32" s="38" t="s">
        <v>129</v>
      </c>
      <c r="F32" s="40">
        <f t="shared" si="0"/>
        <v>12</v>
      </c>
      <c r="G32" s="373">
        <v>12</v>
      </c>
      <c r="H32" s="373"/>
      <c r="I32" s="39">
        <f t="shared" si="1"/>
        <v>347</v>
      </c>
      <c r="J32" s="39">
        <f>'[1]高校(学科別)'!N92</f>
        <v>167</v>
      </c>
      <c r="K32" s="39">
        <f>'[1]高校(学科別)'!O92</f>
        <v>180</v>
      </c>
      <c r="L32" s="39">
        <f t="shared" si="2"/>
        <v>0</v>
      </c>
      <c r="M32" s="39"/>
      <c r="N32" s="39"/>
      <c r="O32" s="39">
        <f>SUM(P32:Q32)</f>
        <v>0</v>
      </c>
      <c r="P32" s="39"/>
      <c r="Q32" s="39"/>
      <c r="R32" s="39"/>
      <c r="S32" s="39"/>
      <c r="T32" s="39">
        <f t="shared" si="4"/>
        <v>347</v>
      </c>
      <c r="U32" s="39">
        <f t="shared" si="5"/>
        <v>167</v>
      </c>
      <c r="V32" s="39">
        <f t="shared" si="6"/>
        <v>180</v>
      </c>
      <c r="W32" s="39">
        <f t="shared" si="8"/>
        <v>32</v>
      </c>
      <c r="X32" s="374">
        <v>18</v>
      </c>
      <c r="Y32" s="374">
        <v>14</v>
      </c>
      <c r="Z32" s="374"/>
      <c r="AA32" s="374"/>
      <c r="AB32" s="39"/>
      <c r="AC32" s="39"/>
      <c r="AD32" s="39">
        <f t="shared" si="7"/>
        <v>7</v>
      </c>
      <c r="AE32" s="374">
        <v>2</v>
      </c>
      <c r="AF32" s="374">
        <v>5</v>
      </c>
      <c r="AG32" s="374"/>
      <c r="AH32" s="374"/>
      <c r="AI32" s="39"/>
      <c r="AJ32" s="49"/>
      <c r="AK32" s="8"/>
    </row>
    <row r="33" spans="1:39" s="6" customFormat="1" ht="17.149999999999999" customHeight="1" x14ac:dyDescent="0.25">
      <c r="A33" s="34"/>
      <c r="B33" s="35" t="s">
        <v>130</v>
      </c>
      <c r="C33" s="36" t="s">
        <v>131</v>
      </c>
      <c r="D33" s="37" t="s">
        <v>132</v>
      </c>
      <c r="E33" s="38" t="s">
        <v>133</v>
      </c>
      <c r="F33" s="40">
        <f t="shared" si="0"/>
        <v>22</v>
      </c>
      <c r="G33" s="373">
        <v>18</v>
      </c>
      <c r="H33" s="373">
        <v>4</v>
      </c>
      <c r="I33" s="39">
        <f t="shared" si="1"/>
        <v>624</v>
      </c>
      <c r="J33" s="39">
        <f>'[1]高校(学科別)'!N95</f>
        <v>291</v>
      </c>
      <c r="K33" s="39">
        <f>'[1]高校(学科別)'!O95</f>
        <v>333</v>
      </c>
      <c r="L33" s="39">
        <f t="shared" si="2"/>
        <v>37</v>
      </c>
      <c r="M33" s="39">
        <f>'[1]高校(学科別)'!AC95</f>
        <v>21</v>
      </c>
      <c r="N33" s="39">
        <f>'[1]高校(学科別)'!AD95</f>
        <v>16</v>
      </c>
      <c r="O33" s="39">
        <f t="shared" si="3"/>
        <v>0</v>
      </c>
      <c r="P33" s="39"/>
      <c r="Q33" s="39"/>
      <c r="R33" s="39"/>
      <c r="S33" s="39"/>
      <c r="T33" s="39">
        <f t="shared" si="4"/>
        <v>661</v>
      </c>
      <c r="U33" s="39">
        <f t="shared" si="5"/>
        <v>312</v>
      </c>
      <c r="V33" s="39">
        <f t="shared" si="6"/>
        <v>349</v>
      </c>
      <c r="W33" s="39">
        <f t="shared" si="8"/>
        <v>55</v>
      </c>
      <c r="X33" s="374">
        <v>29</v>
      </c>
      <c r="Y33" s="374">
        <v>20</v>
      </c>
      <c r="Z33" s="374">
        <v>4</v>
      </c>
      <c r="AA33" s="374">
        <v>2</v>
      </c>
      <c r="AB33" s="39"/>
      <c r="AC33" s="39"/>
      <c r="AD33" s="39">
        <f t="shared" si="7"/>
        <v>9</v>
      </c>
      <c r="AE33" s="374">
        <v>3</v>
      </c>
      <c r="AF33" s="374">
        <v>6</v>
      </c>
      <c r="AG33" s="374"/>
      <c r="AH33" s="374"/>
      <c r="AI33" s="39"/>
      <c r="AJ33" s="49"/>
      <c r="AK33" s="8"/>
    </row>
    <row r="34" spans="1:39" s="6" customFormat="1" ht="17.149999999999999" customHeight="1" x14ac:dyDescent="0.25">
      <c r="A34" s="34"/>
      <c r="B34" s="41" t="s">
        <v>134</v>
      </c>
      <c r="C34" s="42" t="s">
        <v>135</v>
      </c>
      <c r="D34" s="43" t="s">
        <v>136</v>
      </c>
      <c r="E34" s="44" t="s">
        <v>137</v>
      </c>
      <c r="F34" s="45">
        <f t="shared" si="0"/>
        <v>21</v>
      </c>
      <c r="G34" s="375">
        <v>21</v>
      </c>
      <c r="H34" s="375"/>
      <c r="I34" s="46">
        <f t="shared" si="1"/>
        <v>705</v>
      </c>
      <c r="J34" s="46">
        <f>'[1]高校(学科別)'!N101</f>
        <v>395</v>
      </c>
      <c r="K34" s="46">
        <f>'[1]高校(学科別)'!O101</f>
        <v>310</v>
      </c>
      <c r="L34" s="46">
        <f t="shared" si="2"/>
        <v>0</v>
      </c>
      <c r="M34" s="46"/>
      <c r="N34" s="46"/>
      <c r="O34" s="46">
        <f t="shared" si="3"/>
        <v>0</v>
      </c>
      <c r="P34" s="46"/>
      <c r="Q34" s="46"/>
      <c r="R34" s="46"/>
      <c r="S34" s="46"/>
      <c r="T34" s="46">
        <f t="shared" si="4"/>
        <v>705</v>
      </c>
      <c r="U34" s="46">
        <f t="shared" si="5"/>
        <v>395</v>
      </c>
      <c r="V34" s="46">
        <f t="shared" si="6"/>
        <v>310</v>
      </c>
      <c r="W34" s="46">
        <f t="shared" si="8"/>
        <v>64</v>
      </c>
      <c r="X34" s="376">
        <v>37</v>
      </c>
      <c r="Y34" s="376">
        <v>27</v>
      </c>
      <c r="Z34" s="376"/>
      <c r="AA34" s="376"/>
      <c r="AB34" s="46"/>
      <c r="AC34" s="46"/>
      <c r="AD34" s="46">
        <f t="shared" si="7"/>
        <v>13</v>
      </c>
      <c r="AE34" s="376">
        <v>8</v>
      </c>
      <c r="AF34" s="376">
        <v>5</v>
      </c>
      <c r="AG34" s="376"/>
      <c r="AH34" s="376"/>
      <c r="AI34" s="46"/>
      <c r="AJ34" s="377"/>
      <c r="AK34" s="8"/>
    </row>
    <row r="35" spans="1:39" s="6" customFormat="1" ht="17.149999999999999" customHeight="1" x14ac:dyDescent="0.25">
      <c r="A35" s="48"/>
      <c r="B35" s="521" t="s">
        <v>11</v>
      </c>
      <c r="C35" s="522"/>
      <c r="D35" s="522"/>
      <c r="E35" s="523"/>
      <c r="F35" s="40">
        <f>SUM(F6:F34)</f>
        <v>527</v>
      </c>
      <c r="G35" s="40">
        <f t="shared" ref="G35:AJ35" si="9">SUM(G6:G34)</f>
        <v>480</v>
      </c>
      <c r="H35" s="40">
        <f t="shared" si="9"/>
        <v>47</v>
      </c>
      <c r="I35" s="39">
        <f t="shared" si="9"/>
        <v>16285</v>
      </c>
      <c r="J35" s="39">
        <f t="shared" si="9"/>
        <v>8095</v>
      </c>
      <c r="K35" s="39">
        <f>SUM(K6:K34)</f>
        <v>8190</v>
      </c>
      <c r="L35" s="39">
        <f t="shared" si="9"/>
        <v>268</v>
      </c>
      <c r="M35" s="39">
        <f t="shared" si="9"/>
        <v>153</v>
      </c>
      <c r="N35" s="39">
        <f t="shared" si="9"/>
        <v>115</v>
      </c>
      <c r="O35" s="39">
        <f>SUM(O6:O34)</f>
        <v>330</v>
      </c>
      <c r="P35" s="39">
        <f t="shared" si="9"/>
        <v>137</v>
      </c>
      <c r="Q35" s="39">
        <f t="shared" si="9"/>
        <v>193</v>
      </c>
      <c r="R35" s="39">
        <f t="shared" si="9"/>
        <v>16</v>
      </c>
      <c r="S35" s="39">
        <f t="shared" si="9"/>
        <v>117</v>
      </c>
      <c r="T35" s="39">
        <f>SUM(T6:T34)</f>
        <v>17016</v>
      </c>
      <c r="U35" s="39">
        <f>SUM(U6:U34)</f>
        <v>8401</v>
      </c>
      <c r="V35" s="39">
        <f t="shared" si="9"/>
        <v>8615</v>
      </c>
      <c r="W35" s="39">
        <f t="shared" si="8"/>
        <v>1472</v>
      </c>
      <c r="X35" s="39">
        <f>SUM(X6:X34)</f>
        <v>787</v>
      </c>
      <c r="Y35" s="39">
        <f>SUM(Y6:Y34)</f>
        <v>594</v>
      </c>
      <c r="Z35" s="39">
        <f>SUM(Z6:Z34)</f>
        <v>55</v>
      </c>
      <c r="AA35" s="39">
        <f t="shared" si="9"/>
        <v>21</v>
      </c>
      <c r="AB35" s="39">
        <f t="shared" si="9"/>
        <v>9</v>
      </c>
      <c r="AC35" s="39">
        <f t="shared" si="9"/>
        <v>6</v>
      </c>
      <c r="AD35" s="39">
        <f t="shared" si="9"/>
        <v>366</v>
      </c>
      <c r="AE35" s="39">
        <f t="shared" si="9"/>
        <v>191</v>
      </c>
      <c r="AF35" s="39">
        <f t="shared" si="9"/>
        <v>169</v>
      </c>
      <c r="AG35" s="39">
        <f t="shared" si="9"/>
        <v>4</v>
      </c>
      <c r="AH35" s="39">
        <f t="shared" si="9"/>
        <v>0</v>
      </c>
      <c r="AI35" s="39">
        <f t="shared" si="9"/>
        <v>0</v>
      </c>
      <c r="AJ35" s="49">
        <f t="shared" si="9"/>
        <v>2</v>
      </c>
      <c r="AK35" s="8"/>
    </row>
    <row r="36" spans="1:39" s="6" customFormat="1" ht="17.149999999999999" customHeight="1" x14ac:dyDescent="0.25">
      <c r="A36" s="50" t="s">
        <v>138</v>
      </c>
      <c r="B36" s="51" t="s">
        <v>139</v>
      </c>
      <c r="C36" s="52" t="s">
        <v>140</v>
      </c>
      <c r="D36" s="53" t="s">
        <v>141</v>
      </c>
      <c r="E36" s="54" t="s">
        <v>142</v>
      </c>
      <c r="F36" s="55">
        <f>G36+H36</f>
        <v>22</v>
      </c>
      <c r="G36" s="56">
        <v>22</v>
      </c>
      <c r="H36" s="56"/>
      <c r="I36" s="57">
        <f t="shared" ref="I36:I44" si="10">J36+K36</f>
        <v>785</v>
      </c>
      <c r="J36" s="57">
        <f>'[1]高校(学科別)'!N104</f>
        <v>302</v>
      </c>
      <c r="K36" s="57">
        <f>'[1]高校(学科別)'!O104</f>
        <v>483</v>
      </c>
      <c r="L36" s="58"/>
      <c r="M36" s="59"/>
      <c r="N36" s="59"/>
      <c r="O36" s="59"/>
      <c r="P36" s="59"/>
      <c r="Q36" s="59"/>
      <c r="R36" s="59"/>
      <c r="S36" s="59"/>
      <c r="T36" s="57">
        <f t="shared" ref="T36:T49" si="11">U36+V36</f>
        <v>785</v>
      </c>
      <c r="U36" s="57">
        <f>J36+M36+P36+R36</f>
        <v>302</v>
      </c>
      <c r="V36" s="57">
        <f>K36+N36+Q36+S36</f>
        <v>483</v>
      </c>
      <c r="W36" s="55">
        <f t="shared" ref="W36" si="12">SUM(X36:AC36)</f>
        <v>65</v>
      </c>
      <c r="X36" s="56">
        <v>31</v>
      </c>
      <c r="Y36" s="56">
        <v>34</v>
      </c>
      <c r="Z36" s="56"/>
      <c r="AA36" s="56"/>
      <c r="AB36" s="56"/>
      <c r="AC36" s="56"/>
      <c r="AD36" s="380">
        <f>SUM(AE36:AJ36)</f>
        <v>8</v>
      </c>
      <c r="AE36" s="56">
        <v>4</v>
      </c>
      <c r="AF36" s="56">
        <v>4</v>
      </c>
      <c r="AG36" s="56"/>
      <c r="AH36" s="56"/>
      <c r="AI36" s="56"/>
      <c r="AJ36" s="381"/>
      <c r="AK36" s="8"/>
    </row>
    <row r="37" spans="1:39" s="6" customFormat="1" ht="18.75" customHeight="1" x14ac:dyDescent="0.25">
      <c r="A37" s="60" t="s">
        <v>143</v>
      </c>
      <c r="B37" s="61" t="s">
        <v>144</v>
      </c>
      <c r="C37" s="62" t="s">
        <v>145</v>
      </c>
      <c r="D37" s="63" t="s">
        <v>146</v>
      </c>
      <c r="E37" s="64" t="s">
        <v>147</v>
      </c>
      <c r="F37" s="65">
        <f t="shared" ref="F37:F44" si="13">SUM(G37:H37)</f>
        <v>44</v>
      </c>
      <c r="G37" s="382">
        <v>44</v>
      </c>
      <c r="H37" s="65"/>
      <c r="I37" s="66">
        <f t="shared" si="10"/>
        <v>1368</v>
      </c>
      <c r="J37" s="67">
        <f>'[1]高校(学科別)'!N105</f>
        <v>667</v>
      </c>
      <c r="K37" s="67">
        <f>'[1]高校(学科別)'!O105</f>
        <v>701</v>
      </c>
      <c r="L37" s="67"/>
      <c r="M37" s="67"/>
      <c r="N37" s="67"/>
      <c r="O37" s="67"/>
      <c r="P37" s="67"/>
      <c r="Q37" s="67"/>
      <c r="R37" s="67"/>
      <c r="S37" s="67"/>
      <c r="T37" s="66">
        <f t="shared" si="11"/>
        <v>1368</v>
      </c>
      <c r="U37" s="66">
        <f t="shared" ref="U37:V49" si="14">J37+M37+P37+R37</f>
        <v>667</v>
      </c>
      <c r="V37" s="66">
        <f t="shared" si="14"/>
        <v>701</v>
      </c>
      <c r="W37" s="66">
        <f>SUM(X37:AC37)</f>
        <v>97</v>
      </c>
      <c r="X37" s="67">
        <v>55</v>
      </c>
      <c r="Y37" s="67">
        <v>42</v>
      </c>
      <c r="Z37" s="67"/>
      <c r="AA37" s="67"/>
      <c r="AB37" s="67"/>
      <c r="AC37" s="67"/>
      <c r="AD37" s="68">
        <f>AE37+AF37+AG37+AH37+AI37+AJ37</f>
        <v>24</v>
      </c>
      <c r="AE37" s="67">
        <v>7</v>
      </c>
      <c r="AF37" s="67">
        <v>17</v>
      </c>
      <c r="AG37" s="67"/>
      <c r="AH37" s="67"/>
      <c r="AI37" s="67"/>
      <c r="AJ37" s="69"/>
      <c r="AK37" s="8"/>
    </row>
    <row r="38" spans="1:39" s="78" customFormat="1" ht="18.75" customHeight="1" x14ac:dyDescent="0.25">
      <c r="A38" s="34"/>
      <c r="B38" s="70" t="s">
        <v>148</v>
      </c>
      <c r="C38" s="71" t="s">
        <v>149</v>
      </c>
      <c r="D38" s="72" t="s">
        <v>150</v>
      </c>
      <c r="E38" s="73" t="s">
        <v>151</v>
      </c>
      <c r="F38" s="75">
        <f>SUM(G38:H38)</f>
        <v>30</v>
      </c>
      <c r="G38" s="383">
        <v>30</v>
      </c>
      <c r="H38" s="75"/>
      <c r="I38" s="74">
        <f>J38+K38</f>
        <v>933</v>
      </c>
      <c r="J38" s="74">
        <f>'[1]高校(学科別)'!N108</f>
        <v>515</v>
      </c>
      <c r="K38" s="74">
        <f>'[1]高校(学科別)'!O108</f>
        <v>418</v>
      </c>
      <c r="L38" s="384"/>
      <c r="M38" s="75"/>
      <c r="N38" s="75"/>
      <c r="O38" s="74">
        <f>P38+Q38</f>
        <v>630</v>
      </c>
      <c r="P38" s="74">
        <f>'[1]高校(学科別)'!AF108</f>
        <v>321</v>
      </c>
      <c r="Q38" s="75">
        <f>'[1]高校(学科別)'!AG108</f>
        <v>309</v>
      </c>
      <c r="R38" s="75"/>
      <c r="S38" s="75"/>
      <c r="T38" s="74">
        <f t="shared" si="11"/>
        <v>1563</v>
      </c>
      <c r="U38" s="74">
        <f t="shared" si="14"/>
        <v>836</v>
      </c>
      <c r="V38" s="74">
        <f t="shared" si="14"/>
        <v>727</v>
      </c>
      <c r="W38" s="74">
        <f>SUM(X38:AC38)</f>
        <v>64</v>
      </c>
      <c r="X38" s="75">
        <v>36</v>
      </c>
      <c r="Y38" s="75">
        <v>21</v>
      </c>
      <c r="Z38" s="75"/>
      <c r="AA38" s="75"/>
      <c r="AB38" s="75">
        <v>4</v>
      </c>
      <c r="AC38" s="75">
        <v>3</v>
      </c>
      <c r="AD38" s="385">
        <f>AE38+AF38+AG38+AH38+AI38+AJ38</f>
        <v>17</v>
      </c>
      <c r="AE38" s="75">
        <v>8</v>
      </c>
      <c r="AF38" s="75">
        <v>6</v>
      </c>
      <c r="AG38" s="75"/>
      <c r="AH38" s="75"/>
      <c r="AI38" s="75"/>
      <c r="AJ38" s="386">
        <v>3</v>
      </c>
      <c r="AK38" s="76"/>
      <c r="AL38" s="77"/>
      <c r="AM38" s="77"/>
    </row>
    <row r="39" spans="1:39" s="6" customFormat="1" ht="17.149999999999999" customHeight="1" x14ac:dyDescent="0.25">
      <c r="A39" s="34"/>
      <c r="B39" s="79" t="s">
        <v>152</v>
      </c>
      <c r="C39" s="71" t="s">
        <v>153</v>
      </c>
      <c r="D39" s="72" t="s">
        <v>154</v>
      </c>
      <c r="E39" s="73" t="s">
        <v>155</v>
      </c>
      <c r="F39" s="89">
        <f>SUM(G39:H39)</f>
        <v>24</v>
      </c>
      <c r="G39" s="387">
        <v>24</v>
      </c>
      <c r="H39" s="388"/>
      <c r="I39" s="89">
        <f>J39+K39</f>
        <v>602</v>
      </c>
      <c r="J39" s="80">
        <f>'[1]高校(学科別)'!N109</f>
        <v>372</v>
      </c>
      <c r="K39" s="80">
        <f>'[1]高校(学科別)'!O109</f>
        <v>230</v>
      </c>
      <c r="L39" s="389"/>
      <c r="M39" s="388"/>
      <c r="N39" s="388"/>
      <c r="O39" s="388"/>
      <c r="P39" s="388"/>
      <c r="Q39" s="388"/>
      <c r="R39" s="388"/>
      <c r="S39" s="388"/>
      <c r="T39" s="89">
        <f t="shared" si="11"/>
        <v>602</v>
      </c>
      <c r="U39" s="89">
        <f t="shared" si="14"/>
        <v>372</v>
      </c>
      <c r="V39" s="89">
        <f t="shared" si="14"/>
        <v>230</v>
      </c>
      <c r="W39" s="89">
        <f>SUM(X39:AC39)</f>
        <v>53</v>
      </c>
      <c r="X39" s="390">
        <v>40</v>
      </c>
      <c r="Y39" s="390">
        <v>13</v>
      </c>
      <c r="Z39" s="390"/>
      <c r="AA39" s="390"/>
      <c r="AB39" s="390"/>
      <c r="AC39" s="390"/>
      <c r="AD39" s="391">
        <f>AE39+AF39+AG39+AH39+AI39+AJ39</f>
        <v>5</v>
      </c>
      <c r="AE39" s="390">
        <v>2</v>
      </c>
      <c r="AF39" s="390">
        <v>3</v>
      </c>
      <c r="AG39" s="390"/>
      <c r="AH39" s="390"/>
      <c r="AI39" s="390"/>
      <c r="AJ39" s="392"/>
      <c r="AK39" s="8"/>
      <c r="AL39" s="77"/>
      <c r="AM39" s="77"/>
    </row>
    <row r="40" spans="1:39" s="6" customFormat="1" ht="17.149999999999999" customHeight="1" x14ac:dyDescent="0.25">
      <c r="A40" s="34"/>
      <c r="B40" s="70" t="s">
        <v>156</v>
      </c>
      <c r="C40" s="71" t="s">
        <v>157</v>
      </c>
      <c r="D40" s="72" t="s">
        <v>158</v>
      </c>
      <c r="E40" s="73" t="s">
        <v>159</v>
      </c>
      <c r="F40" s="89">
        <f>SUM(G40:H40)</f>
        <v>10</v>
      </c>
      <c r="G40" s="387">
        <v>10</v>
      </c>
      <c r="H40" s="388"/>
      <c r="I40" s="89">
        <f>J40+K40</f>
        <v>339</v>
      </c>
      <c r="J40" s="80">
        <f>'[1]高校(学科別)'!N110</f>
        <v>153</v>
      </c>
      <c r="K40" s="80">
        <f>'[1]高校(学科別)'!O110</f>
        <v>186</v>
      </c>
      <c r="L40" s="389"/>
      <c r="M40" s="388"/>
      <c r="N40" s="388"/>
      <c r="O40" s="388"/>
      <c r="P40" s="388"/>
      <c r="Q40" s="388"/>
      <c r="R40" s="388"/>
      <c r="S40" s="388"/>
      <c r="T40" s="89">
        <f t="shared" si="11"/>
        <v>339</v>
      </c>
      <c r="U40" s="89">
        <f t="shared" si="14"/>
        <v>153</v>
      </c>
      <c r="V40" s="89">
        <f t="shared" si="14"/>
        <v>186</v>
      </c>
      <c r="W40" s="89">
        <f>SUM(X40:AC40)</f>
        <v>27</v>
      </c>
      <c r="X40" s="390">
        <v>17</v>
      </c>
      <c r="Y40" s="390">
        <v>10</v>
      </c>
      <c r="Z40" s="390"/>
      <c r="AA40" s="390"/>
      <c r="AB40" s="390"/>
      <c r="AC40" s="390"/>
      <c r="AD40" s="391">
        <f>AE40+AF40+AG40+AH40+AI40+AJ40</f>
        <v>10</v>
      </c>
      <c r="AE40" s="390">
        <v>4</v>
      </c>
      <c r="AF40" s="390">
        <v>6</v>
      </c>
      <c r="AG40" s="390"/>
      <c r="AH40" s="390"/>
      <c r="AI40" s="390"/>
      <c r="AJ40" s="392"/>
      <c r="AK40" s="8"/>
      <c r="AL40" s="77"/>
      <c r="AM40" s="77"/>
    </row>
    <row r="41" spans="1:39" s="6" customFormat="1" ht="16.5" customHeight="1" x14ac:dyDescent="0.25">
      <c r="A41" s="34"/>
      <c r="B41" s="81" t="s">
        <v>160</v>
      </c>
      <c r="C41" s="82" t="s">
        <v>161</v>
      </c>
      <c r="D41" s="83" t="s">
        <v>162</v>
      </c>
      <c r="E41" s="84" t="s">
        <v>163</v>
      </c>
      <c r="F41" s="85">
        <f t="shared" si="13"/>
        <v>9</v>
      </c>
      <c r="G41" s="393">
        <v>9</v>
      </c>
      <c r="H41" s="85"/>
      <c r="I41" s="86">
        <f t="shared" si="10"/>
        <v>259</v>
      </c>
      <c r="J41" s="87">
        <f>'[1]高校(学科別)'!N111</f>
        <v>132</v>
      </c>
      <c r="K41" s="87">
        <f>'[1]高校(学科別)'!O111</f>
        <v>127</v>
      </c>
      <c r="L41" s="86"/>
      <c r="M41" s="86"/>
      <c r="N41" s="86"/>
      <c r="O41" s="86"/>
      <c r="P41" s="86"/>
      <c r="Q41" s="86"/>
      <c r="R41" s="86"/>
      <c r="S41" s="86"/>
      <c r="T41" s="86">
        <f t="shared" si="11"/>
        <v>259</v>
      </c>
      <c r="U41" s="86">
        <f t="shared" si="14"/>
        <v>132</v>
      </c>
      <c r="V41" s="86">
        <f t="shared" si="14"/>
        <v>127</v>
      </c>
      <c r="W41" s="394">
        <f t="shared" ref="W41:W48" si="15">SUM(X41:AC41)</f>
        <v>24</v>
      </c>
      <c r="X41" s="395">
        <v>14</v>
      </c>
      <c r="Y41" s="395">
        <v>10</v>
      </c>
      <c r="Z41" s="396"/>
      <c r="AA41" s="396"/>
      <c r="AB41" s="396"/>
      <c r="AC41" s="396"/>
      <c r="AD41" s="394">
        <f t="shared" ref="AD41:AD47" si="16">AE41+AF41+AG41+AH41+AI41+AJ41</f>
        <v>6</v>
      </c>
      <c r="AE41" s="395">
        <v>1</v>
      </c>
      <c r="AF41" s="395">
        <v>5</v>
      </c>
      <c r="AG41" s="396"/>
      <c r="AH41" s="396"/>
      <c r="AI41" s="396"/>
      <c r="AJ41" s="397"/>
      <c r="AK41" s="8"/>
    </row>
    <row r="42" spans="1:39" s="90" customFormat="1" ht="17.149999999999999" customHeight="1" x14ac:dyDescent="0.25">
      <c r="A42" s="34"/>
      <c r="B42" s="88" t="s">
        <v>164</v>
      </c>
      <c r="C42" s="71" t="s">
        <v>165</v>
      </c>
      <c r="D42" s="72" t="s">
        <v>166</v>
      </c>
      <c r="E42" s="73" t="s">
        <v>167</v>
      </c>
      <c r="F42" s="115">
        <f>SUM(G42:H42)</f>
        <v>14</v>
      </c>
      <c r="G42" s="398">
        <v>14</v>
      </c>
      <c r="H42" s="399"/>
      <c r="I42" s="89">
        <f>J42+K42</f>
        <v>425</v>
      </c>
      <c r="J42" s="89">
        <f>'[1]高校(学科別)'!N114</f>
        <v>243</v>
      </c>
      <c r="K42" s="89">
        <f>'[1]高校(学科別)'!O114</f>
        <v>182</v>
      </c>
      <c r="L42" s="389"/>
      <c r="M42" s="388"/>
      <c r="N42" s="388"/>
      <c r="O42" s="388"/>
      <c r="P42" s="388"/>
      <c r="Q42" s="388"/>
      <c r="R42" s="388"/>
      <c r="S42" s="388"/>
      <c r="T42" s="89">
        <f t="shared" si="11"/>
        <v>425</v>
      </c>
      <c r="U42" s="89">
        <f>J42+M42+P42+R42</f>
        <v>243</v>
      </c>
      <c r="V42" s="89">
        <f>K42+N42+Q42+S42</f>
        <v>182</v>
      </c>
      <c r="W42" s="89">
        <f t="shared" si="15"/>
        <v>33</v>
      </c>
      <c r="X42" s="390">
        <v>20</v>
      </c>
      <c r="Y42" s="390">
        <v>13</v>
      </c>
      <c r="Z42" s="390"/>
      <c r="AA42" s="390"/>
      <c r="AB42" s="390"/>
      <c r="AC42" s="390"/>
      <c r="AD42" s="391">
        <f t="shared" si="16"/>
        <v>10</v>
      </c>
      <c r="AE42" s="390">
        <v>4</v>
      </c>
      <c r="AF42" s="390">
        <v>6</v>
      </c>
      <c r="AG42" s="390"/>
      <c r="AH42" s="390"/>
      <c r="AI42" s="390"/>
      <c r="AJ42" s="392"/>
      <c r="AK42" s="15"/>
    </row>
    <row r="43" spans="1:39" s="6" customFormat="1" ht="17.149999999999999" customHeight="1" x14ac:dyDescent="0.25">
      <c r="A43" s="34"/>
      <c r="B43" s="91" t="s">
        <v>168</v>
      </c>
      <c r="C43" s="92" t="s">
        <v>169</v>
      </c>
      <c r="D43" s="93" t="s">
        <v>170</v>
      </c>
      <c r="E43" s="94" t="s">
        <v>171</v>
      </c>
      <c r="F43" s="95">
        <f t="shared" si="13"/>
        <v>17</v>
      </c>
      <c r="G43" s="400">
        <v>17</v>
      </c>
      <c r="H43" s="95"/>
      <c r="I43" s="96">
        <f t="shared" si="10"/>
        <v>364</v>
      </c>
      <c r="J43" s="97">
        <f>'[1]高校(学科別)'!N117</f>
        <v>168</v>
      </c>
      <c r="K43" s="97">
        <f>'[1]高校(学科別)'!O117</f>
        <v>196</v>
      </c>
      <c r="L43" s="98"/>
      <c r="M43" s="95"/>
      <c r="N43" s="95"/>
      <c r="O43" s="95"/>
      <c r="P43" s="95"/>
      <c r="Q43" s="95"/>
      <c r="R43" s="95"/>
      <c r="S43" s="95"/>
      <c r="T43" s="96">
        <f t="shared" si="11"/>
        <v>364</v>
      </c>
      <c r="U43" s="96">
        <f t="shared" si="14"/>
        <v>168</v>
      </c>
      <c r="V43" s="96">
        <f t="shared" si="14"/>
        <v>196</v>
      </c>
      <c r="W43" s="401">
        <f>SUM(X43:AC43)</f>
        <v>35</v>
      </c>
      <c r="X43" s="402">
        <v>19</v>
      </c>
      <c r="Y43" s="402">
        <v>16</v>
      </c>
      <c r="Z43" s="402"/>
      <c r="AA43" s="402"/>
      <c r="AB43" s="402"/>
      <c r="AC43" s="402"/>
      <c r="AD43" s="403">
        <f>AE43+AF43+AG43+AH43+AI43+AJ43</f>
        <v>4</v>
      </c>
      <c r="AE43" s="402">
        <v>2</v>
      </c>
      <c r="AF43" s="402">
        <v>2</v>
      </c>
      <c r="AG43" s="402"/>
      <c r="AH43" s="402"/>
      <c r="AI43" s="402"/>
      <c r="AJ43" s="404"/>
      <c r="AK43" s="8"/>
    </row>
    <row r="44" spans="1:39" s="6" customFormat="1" ht="17.149999999999999" customHeight="1" x14ac:dyDescent="0.25">
      <c r="A44" s="34"/>
      <c r="B44" s="99" t="s">
        <v>172</v>
      </c>
      <c r="C44" s="100" t="s">
        <v>173</v>
      </c>
      <c r="D44" s="101" t="s">
        <v>174</v>
      </c>
      <c r="E44" s="102" t="s">
        <v>175</v>
      </c>
      <c r="F44" s="103">
        <f t="shared" si="13"/>
        <v>24</v>
      </c>
      <c r="G44" s="400">
        <v>24</v>
      </c>
      <c r="H44" s="95"/>
      <c r="I44" s="96">
        <f t="shared" si="10"/>
        <v>655</v>
      </c>
      <c r="J44" s="97">
        <f>'[1]高校(学科別)'!N120</f>
        <v>384</v>
      </c>
      <c r="K44" s="97">
        <f>'[1]高校(学科別)'!O120</f>
        <v>271</v>
      </c>
      <c r="L44" s="98"/>
      <c r="M44" s="95"/>
      <c r="N44" s="95"/>
      <c r="O44" s="95"/>
      <c r="P44" s="95"/>
      <c r="Q44" s="95"/>
      <c r="R44" s="95"/>
      <c r="S44" s="95"/>
      <c r="T44" s="96">
        <f t="shared" si="11"/>
        <v>655</v>
      </c>
      <c r="U44" s="96">
        <f t="shared" si="14"/>
        <v>384</v>
      </c>
      <c r="V44" s="96">
        <f t="shared" si="14"/>
        <v>271</v>
      </c>
      <c r="W44" s="403">
        <f t="shared" si="15"/>
        <v>61</v>
      </c>
      <c r="X44" s="402">
        <v>38</v>
      </c>
      <c r="Y44" s="402">
        <v>23</v>
      </c>
      <c r="Z44" s="402"/>
      <c r="AA44" s="402"/>
      <c r="AB44" s="402"/>
      <c r="AC44" s="402"/>
      <c r="AD44" s="403">
        <f t="shared" si="16"/>
        <v>15</v>
      </c>
      <c r="AE44" s="402">
        <v>8</v>
      </c>
      <c r="AF44" s="402">
        <v>7</v>
      </c>
      <c r="AG44" s="402"/>
      <c r="AH44" s="402"/>
      <c r="AI44" s="402"/>
      <c r="AJ44" s="404"/>
      <c r="AK44" s="8"/>
    </row>
    <row r="45" spans="1:39" s="6" customFormat="1" ht="23.25" customHeight="1" x14ac:dyDescent="0.25">
      <c r="A45" s="34"/>
      <c r="B45" s="104" t="s">
        <v>176</v>
      </c>
      <c r="C45" s="100" t="s">
        <v>177</v>
      </c>
      <c r="D45" s="105" t="s">
        <v>178</v>
      </c>
      <c r="E45" s="102" t="s">
        <v>179</v>
      </c>
      <c r="F45" s="106">
        <f>SUM(G45:H45)</f>
        <v>20</v>
      </c>
      <c r="G45" s="405">
        <v>20</v>
      </c>
      <c r="H45" s="106"/>
      <c r="I45" s="96">
        <f>J45+K45</f>
        <v>455</v>
      </c>
      <c r="J45" s="107">
        <f>'[1]高校(学科別)'!N123</f>
        <v>308</v>
      </c>
      <c r="K45" s="107">
        <f>'[1]高校(学科別)'!O123</f>
        <v>147</v>
      </c>
      <c r="L45" s="108"/>
      <c r="M45" s="108"/>
      <c r="N45" s="108"/>
      <c r="O45" s="108"/>
      <c r="P45" s="108"/>
      <c r="Q45" s="108"/>
      <c r="R45" s="108">
        <f>'[1]高校(学科別)'!AI123</f>
        <v>7</v>
      </c>
      <c r="S45" s="108">
        <f>'[1]高校(学科別)'!AJ123</f>
        <v>42</v>
      </c>
      <c r="T45" s="108">
        <f t="shared" si="11"/>
        <v>504</v>
      </c>
      <c r="U45" s="108">
        <f t="shared" si="14"/>
        <v>315</v>
      </c>
      <c r="V45" s="108">
        <f t="shared" si="14"/>
        <v>189</v>
      </c>
      <c r="W45" s="108">
        <f t="shared" si="15"/>
        <v>45</v>
      </c>
      <c r="X45" s="406">
        <v>24</v>
      </c>
      <c r="Y45" s="406">
        <v>21</v>
      </c>
      <c r="Z45" s="108"/>
      <c r="AA45" s="108"/>
      <c r="AB45" s="108"/>
      <c r="AC45" s="108"/>
      <c r="AD45" s="108">
        <f t="shared" si="16"/>
        <v>16</v>
      </c>
      <c r="AE45" s="406">
        <v>9</v>
      </c>
      <c r="AF45" s="406">
        <v>7</v>
      </c>
      <c r="AG45" s="108"/>
      <c r="AH45" s="108"/>
      <c r="AI45" s="108"/>
      <c r="AJ45" s="109"/>
      <c r="AK45" s="8"/>
    </row>
    <row r="46" spans="1:39" s="6" customFormat="1" ht="17.149999999999999" customHeight="1" x14ac:dyDescent="0.25">
      <c r="A46" s="34"/>
      <c r="B46" s="88" t="s">
        <v>180</v>
      </c>
      <c r="C46" s="71" t="s">
        <v>181</v>
      </c>
      <c r="D46" s="72" t="s">
        <v>182</v>
      </c>
      <c r="E46" s="110" t="s">
        <v>183</v>
      </c>
      <c r="F46" s="390">
        <f>SUM(G46:H46)</f>
        <v>17</v>
      </c>
      <c r="G46" s="387">
        <v>17</v>
      </c>
      <c r="H46" s="388"/>
      <c r="I46" s="89">
        <f>J46+K46</f>
        <v>403</v>
      </c>
      <c r="J46" s="89">
        <f>'[1]高校(学科別)'!N126</f>
        <v>303</v>
      </c>
      <c r="K46" s="89">
        <f>'[1]高校(学科別)'!O126</f>
        <v>100</v>
      </c>
      <c r="L46" s="407"/>
      <c r="M46" s="390"/>
      <c r="N46" s="390"/>
      <c r="O46" s="390"/>
      <c r="P46" s="390"/>
      <c r="Q46" s="390"/>
      <c r="R46" s="80">
        <f>'[1]高校(学科別)'!AI126</f>
        <v>2</v>
      </c>
      <c r="S46" s="80">
        <f>'[1]高校(学科別)'!AJ126</f>
        <v>25</v>
      </c>
      <c r="T46" s="89">
        <f>U46+V46</f>
        <v>430</v>
      </c>
      <c r="U46" s="89">
        <f t="shared" si="14"/>
        <v>305</v>
      </c>
      <c r="V46" s="89">
        <f t="shared" si="14"/>
        <v>125</v>
      </c>
      <c r="W46" s="89">
        <f t="shared" si="15"/>
        <v>47</v>
      </c>
      <c r="X46" s="390">
        <v>26</v>
      </c>
      <c r="Y46" s="390">
        <v>21</v>
      </c>
      <c r="Z46" s="390"/>
      <c r="AA46" s="390"/>
      <c r="AB46" s="390"/>
      <c r="AC46" s="390"/>
      <c r="AD46" s="403">
        <f t="shared" si="16"/>
        <v>9</v>
      </c>
      <c r="AE46" s="390">
        <v>3</v>
      </c>
      <c r="AF46" s="390">
        <v>6</v>
      </c>
      <c r="AG46" s="390"/>
      <c r="AH46" s="390"/>
      <c r="AI46" s="390"/>
      <c r="AJ46" s="392"/>
      <c r="AK46" s="8"/>
    </row>
    <row r="47" spans="1:39" s="6" customFormat="1" ht="17.149999999999999" customHeight="1" x14ac:dyDescent="0.25">
      <c r="A47" s="34"/>
      <c r="B47" s="111" t="s">
        <v>184</v>
      </c>
      <c r="C47" s="112" t="s">
        <v>185</v>
      </c>
      <c r="D47" s="113" t="s">
        <v>186</v>
      </c>
      <c r="E47" s="114" t="s">
        <v>187</v>
      </c>
      <c r="F47" s="115">
        <f>SUM(G47:H47)</f>
        <v>0</v>
      </c>
      <c r="G47" s="408"/>
      <c r="H47" s="408"/>
      <c r="I47" s="115">
        <f>J47+K47</f>
        <v>0</v>
      </c>
      <c r="J47" s="115"/>
      <c r="K47" s="115"/>
      <c r="L47" s="115"/>
      <c r="M47" s="115"/>
      <c r="N47" s="115"/>
      <c r="O47" s="115">
        <f>P47+Q47</f>
        <v>151</v>
      </c>
      <c r="P47" s="115">
        <f>'[1]高校(学科別)'!AF127</f>
        <v>50</v>
      </c>
      <c r="Q47" s="115">
        <f>'[1]高校(学科別)'!AG127</f>
        <v>101</v>
      </c>
      <c r="R47" s="115"/>
      <c r="S47" s="115"/>
      <c r="T47" s="115">
        <f>U47+V47</f>
        <v>151</v>
      </c>
      <c r="U47" s="115">
        <f t="shared" si="14"/>
        <v>50</v>
      </c>
      <c r="V47" s="115">
        <f t="shared" si="14"/>
        <v>101</v>
      </c>
      <c r="W47" s="115">
        <f t="shared" si="15"/>
        <v>11</v>
      </c>
      <c r="X47" s="409"/>
      <c r="Y47" s="409"/>
      <c r="Z47" s="410"/>
      <c r="AA47" s="410"/>
      <c r="AB47" s="409">
        <v>5</v>
      </c>
      <c r="AC47" s="409">
        <v>6</v>
      </c>
      <c r="AD47" s="410">
        <f t="shared" si="16"/>
        <v>4</v>
      </c>
      <c r="AE47" s="409"/>
      <c r="AF47" s="409"/>
      <c r="AG47" s="410"/>
      <c r="AH47" s="410"/>
      <c r="AI47" s="409">
        <v>1</v>
      </c>
      <c r="AJ47" s="411">
        <v>3</v>
      </c>
      <c r="AK47" s="8"/>
    </row>
    <row r="48" spans="1:39" s="6" customFormat="1" ht="17.149999999999999" customHeight="1" x14ac:dyDescent="0.25">
      <c r="A48" s="34"/>
      <c r="B48" s="88" t="s">
        <v>188</v>
      </c>
      <c r="C48" s="116" t="s">
        <v>189</v>
      </c>
      <c r="D48" s="117" t="s">
        <v>190</v>
      </c>
      <c r="E48" s="73" t="s">
        <v>191</v>
      </c>
      <c r="F48" s="103">
        <f>SUM(G48:H48)</f>
        <v>0</v>
      </c>
      <c r="G48" s="95"/>
      <c r="H48" s="95"/>
      <c r="I48" s="96">
        <f>J48+K48</f>
        <v>0</v>
      </c>
      <c r="J48" s="95"/>
      <c r="K48" s="95"/>
      <c r="L48" s="95"/>
      <c r="M48" s="95"/>
      <c r="N48" s="95"/>
      <c r="O48" s="95">
        <f>SUM(P48:Q48)</f>
        <v>230</v>
      </c>
      <c r="P48" s="118">
        <f>'[1]高校(学科別)'!AF128</f>
        <v>129</v>
      </c>
      <c r="Q48" s="118">
        <f>'[1]高校(学科別)'!AG128</f>
        <v>101</v>
      </c>
      <c r="R48" s="95"/>
      <c r="S48" s="95"/>
      <c r="T48" s="96">
        <f>U48+V48</f>
        <v>230</v>
      </c>
      <c r="U48" s="96">
        <f t="shared" si="14"/>
        <v>129</v>
      </c>
      <c r="V48" s="96">
        <f t="shared" si="14"/>
        <v>101</v>
      </c>
      <c r="W48" s="96">
        <f t="shared" si="15"/>
        <v>16</v>
      </c>
      <c r="X48" s="95"/>
      <c r="Y48" s="95"/>
      <c r="Z48" s="95"/>
      <c r="AA48" s="95"/>
      <c r="AB48" s="95">
        <v>10</v>
      </c>
      <c r="AC48" s="95">
        <v>6</v>
      </c>
      <c r="AD48" s="119">
        <f>SUM(AE48:AJ48)</f>
        <v>4</v>
      </c>
      <c r="AE48" s="95"/>
      <c r="AF48" s="95"/>
      <c r="AG48" s="95"/>
      <c r="AH48" s="95"/>
      <c r="AI48" s="95">
        <v>2</v>
      </c>
      <c r="AJ48" s="412">
        <v>2</v>
      </c>
      <c r="AK48" s="8"/>
    </row>
    <row r="49" spans="1:37" s="6" customFormat="1" ht="17.149999999999999" customHeight="1" x14ac:dyDescent="0.25">
      <c r="A49" s="34"/>
      <c r="B49" s="88" t="s">
        <v>192</v>
      </c>
      <c r="C49" s="116" t="s">
        <v>193</v>
      </c>
      <c r="D49" s="117" t="s">
        <v>194</v>
      </c>
      <c r="E49" s="73" t="s">
        <v>195</v>
      </c>
      <c r="F49" s="120">
        <f>SUM(G49:H49)</f>
        <v>0</v>
      </c>
      <c r="G49" s="120"/>
      <c r="H49" s="120"/>
      <c r="I49" s="108">
        <f>J49+K49</f>
        <v>0</v>
      </c>
      <c r="J49" s="108"/>
      <c r="K49" s="108"/>
      <c r="L49" s="108"/>
      <c r="M49" s="108"/>
      <c r="N49" s="108"/>
      <c r="O49" s="108">
        <f>P49+Q49</f>
        <v>173</v>
      </c>
      <c r="P49" s="108">
        <f>'[1]高校(学科別)'!AF129</f>
        <v>124</v>
      </c>
      <c r="Q49" s="108">
        <f>'[1]高校(学科別)'!AG129</f>
        <v>49</v>
      </c>
      <c r="R49" s="108"/>
      <c r="S49" s="108"/>
      <c r="T49" s="108">
        <f t="shared" si="11"/>
        <v>173</v>
      </c>
      <c r="U49" s="108">
        <f t="shared" si="14"/>
        <v>124</v>
      </c>
      <c r="V49" s="108">
        <f t="shared" si="14"/>
        <v>49</v>
      </c>
      <c r="W49" s="394">
        <f>SUM(X49:AC49)</f>
        <v>10</v>
      </c>
      <c r="X49" s="413"/>
      <c r="Y49" s="413"/>
      <c r="Z49" s="414"/>
      <c r="AA49" s="414"/>
      <c r="AB49" s="414">
        <v>8</v>
      </c>
      <c r="AC49" s="414">
        <v>2</v>
      </c>
      <c r="AD49" s="394">
        <f>AE49+AF49+AG49+AH49+AI49+AJ49</f>
        <v>3</v>
      </c>
      <c r="AE49" s="413"/>
      <c r="AF49" s="413"/>
      <c r="AG49" s="414"/>
      <c r="AH49" s="414"/>
      <c r="AI49" s="414">
        <v>1</v>
      </c>
      <c r="AJ49" s="415">
        <v>2</v>
      </c>
      <c r="AK49" s="8"/>
    </row>
    <row r="50" spans="1:37" s="6" customFormat="1" ht="17.149999999999999" customHeight="1" x14ac:dyDescent="0.25">
      <c r="A50" s="48"/>
      <c r="B50" s="491" t="s">
        <v>11</v>
      </c>
      <c r="C50" s="492"/>
      <c r="D50" s="492"/>
      <c r="E50" s="493"/>
      <c r="F50" s="121">
        <f t="shared" ref="F50:AJ50" si="17">SUM(F37:F49)</f>
        <v>209</v>
      </c>
      <c r="G50" s="121">
        <f t="shared" si="17"/>
        <v>209</v>
      </c>
      <c r="H50" s="121">
        <f t="shared" si="17"/>
        <v>0</v>
      </c>
      <c r="I50" s="122">
        <f t="shared" si="17"/>
        <v>5803</v>
      </c>
      <c r="J50" s="122">
        <f t="shared" si="17"/>
        <v>3245</v>
      </c>
      <c r="K50" s="122">
        <f t="shared" si="17"/>
        <v>2558</v>
      </c>
      <c r="L50" s="122">
        <f t="shared" si="17"/>
        <v>0</v>
      </c>
      <c r="M50" s="122">
        <f t="shared" si="17"/>
        <v>0</v>
      </c>
      <c r="N50" s="122">
        <f t="shared" si="17"/>
        <v>0</v>
      </c>
      <c r="O50" s="122">
        <f t="shared" si="17"/>
        <v>1184</v>
      </c>
      <c r="P50" s="122">
        <f t="shared" si="17"/>
        <v>624</v>
      </c>
      <c r="Q50" s="122">
        <f t="shared" si="17"/>
        <v>560</v>
      </c>
      <c r="R50" s="122">
        <f t="shared" si="17"/>
        <v>9</v>
      </c>
      <c r="S50" s="122">
        <f t="shared" si="17"/>
        <v>67</v>
      </c>
      <c r="T50" s="122">
        <f t="shared" si="17"/>
        <v>7063</v>
      </c>
      <c r="U50" s="122">
        <f t="shared" si="17"/>
        <v>3878</v>
      </c>
      <c r="V50" s="122">
        <f t="shared" si="17"/>
        <v>3185</v>
      </c>
      <c r="W50" s="122">
        <f t="shared" si="17"/>
        <v>523</v>
      </c>
      <c r="X50" s="122">
        <f t="shared" si="17"/>
        <v>289</v>
      </c>
      <c r="Y50" s="122">
        <f t="shared" si="17"/>
        <v>190</v>
      </c>
      <c r="Z50" s="122">
        <f t="shared" si="17"/>
        <v>0</v>
      </c>
      <c r="AA50" s="122">
        <f t="shared" si="17"/>
        <v>0</v>
      </c>
      <c r="AB50" s="122">
        <f t="shared" si="17"/>
        <v>27</v>
      </c>
      <c r="AC50" s="122">
        <f t="shared" si="17"/>
        <v>17</v>
      </c>
      <c r="AD50" s="122">
        <f t="shared" si="17"/>
        <v>127</v>
      </c>
      <c r="AE50" s="122">
        <f t="shared" si="17"/>
        <v>48</v>
      </c>
      <c r="AF50" s="122">
        <f t="shared" si="17"/>
        <v>65</v>
      </c>
      <c r="AG50" s="122">
        <f t="shared" si="17"/>
        <v>0</v>
      </c>
      <c r="AH50" s="122">
        <f t="shared" si="17"/>
        <v>0</v>
      </c>
      <c r="AI50" s="122">
        <f t="shared" si="17"/>
        <v>4</v>
      </c>
      <c r="AJ50" s="123">
        <f t="shared" si="17"/>
        <v>10</v>
      </c>
      <c r="AK50" s="8"/>
    </row>
    <row r="51" spans="1:37" s="6" customFormat="1" ht="20.25" customHeight="1" x14ac:dyDescent="0.25">
      <c r="A51" s="124" t="s">
        <v>196</v>
      </c>
      <c r="B51" s="125">
        <f>COUNTA(B6:B34,B36)</f>
        <v>30</v>
      </c>
      <c r="C51" s="126"/>
      <c r="D51" s="126"/>
      <c r="E51" s="127"/>
      <c r="F51" s="128">
        <f t="shared" ref="F51:AJ51" si="18">F35+F36</f>
        <v>549</v>
      </c>
      <c r="G51" s="128">
        <f t="shared" si="18"/>
        <v>502</v>
      </c>
      <c r="H51" s="128">
        <f t="shared" si="18"/>
        <v>47</v>
      </c>
      <c r="I51" s="129">
        <f t="shared" si="18"/>
        <v>17070</v>
      </c>
      <c r="J51" s="129">
        <f t="shared" si="18"/>
        <v>8397</v>
      </c>
      <c r="K51" s="129">
        <f t="shared" si="18"/>
        <v>8673</v>
      </c>
      <c r="L51" s="129">
        <f t="shared" si="18"/>
        <v>268</v>
      </c>
      <c r="M51" s="129">
        <f t="shared" si="18"/>
        <v>153</v>
      </c>
      <c r="N51" s="129">
        <f t="shared" si="18"/>
        <v>115</v>
      </c>
      <c r="O51" s="129">
        <f t="shared" si="18"/>
        <v>330</v>
      </c>
      <c r="P51" s="129">
        <f t="shared" si="18"/>
        <v>137</v>
      </c>
      <c r="Q51" s="129">
        <f t="shared" si="18"/>
        <v>193</v>
      </c>
      <c r="R51" s="129">
        <f t="shared" si="18"/>
        <v>16</v>
      </c>
      <c r="S51" s="129">
        <f t="shared" si="18"/>
        <v>117</v>
      </c>
      <c r="T51" s="129">
        <f t="shared" si="18"/>
        <v>17801</v>
      </c>
      <c r="U51" s="129">
        <f t="shared" si="18"/>
        <v>8703</v>
      </c>
      <c r="V51" s="129">
        <f t="shared" si="18"/>
        <v>9098</v>
      </c>
      <c r="W51" s="129">
        <f t="shared" si="18"/>
        <v>1537</v>
      </c>
      <c r="X51" s="129">
        <f t="shared" si="18"/>
        <v>818</v>
      </c>
      <c r="Y51" s="129">
        <f t="shared" si="18"/>
        <v>628</v>
      </c>
      <c r="Z51" s="129">
        <f t="shared" si="18"/>
        <v>55</v>
      </c>
      <c r="AA51" s="129">
        <f t="shared" si="18"/>
        <v>21</v>
      </c>
      <c r="AB51" s="129">
        <f t="shared" si="18"/>
        <v>9</v>
      </c>
      <c r="AC51" s="129">
        <f t="shared" si="18"/>
        <v>6</v>
      </c>
      <c r="AD51" s="129">
        <f t="shared" si="18"/>
        <v>374</v>
      </c>
      <c r="AE51" s="129">
        <f t="shared" si="18"/>
        <v>195</v>
      </c>
      <c r="AF51" s="129">
        <f t="shared" si="18"/>
        <v>173</v>
      </c>
      <c r="AG51" s="129">
        <f t="shared" si="18"/>
        <v>4</v>
      </c>
      <c r="AH51" s="129">
        <f t="shared" si="18"/>
        <v>0</v>
      </c>
      <c r="AI51" s="129">
        <f t="shared" si="18"/>
        <v>0</v>
      </c>
      <c r="AJ51" s="130">
        <f t="shared" si="18"/>
        <v>2</v>
      </c>
      <c r="AK51" s="8"/>
    </row>
    <row r="52" spans="1:37" s="6" customFormat="1" ht="20.25" customHeight="1" x14ac:dyDescent="0.25">
      <c r="A52" s="131" t="s">
        <v>143</v>
      </c>
      <c r="B52" s="132">
        <f>COUNTA(B37:B49)</f>
        <v>13</v>
      </c>
      <c r="C52" s="133"/>
      <c r="D52" s="133"/>
      <c r="E52" s="134"/>
      <c r="F52" s="55">
        <f>F50</f>
        <v>209</v>
      </c>
      <c r="G52" s="55">
        <f t="shared" ref="G52:AJ52" si="19">G50</f>
        <v>209</v>
      </c>
      <c r="H52" s="55">
        <f t="shared" si="19"/>
        <v>0</v>
      </c>
      <c r="I52" s="57">
        <f t="shared" si="19"/>
        <v>5803</v>
      </c>
      <c r="J52" s="57">
        <f t="shared" si="19"/>
        <v>3245</v>
      </c>
      <c r="K52" s="57">
        <f t="shared" si="19"/>
        <v>2558</v>
      </c>
      <c r="L52" s="57">
        <f t="shared" si="19"/>
        <v>0</v>
      </c>
      <c r="M52" s="57">
        <f t="shared" si="19"/>
        <v>0</v>
      </c>
      <c r="N52" s="57">
        <f t="shared" si="19"/>
        <v>0</v>
      </c>
      <c r="O52" s="57">
        <f t="shared" si="19"/>
        <v>1184</v>
      </c>
      <c r="P52" s="57">
        <f t="shared" si="19"/>
        <v>624</v>
      </c>
      <c r="Q52" s="57">
        <f t="shared" si="19"/>
        <v>560</v>
      </c>
      <c r="R52" s="57">
        <f t="shared" si="19"/>
        <v>9</v>
      </c>
      <c r="S52" s="57">
        <f t="shared" si="19"/>
        <v>67</v>
      </c>
      <c r="T52" s="57">
        <f t="shared" si="19"/>
        <v>7063</v>
      </c>
      <c r="U52" s="57">
        <f t="shared" si="19"/>
        <v>3878</v>
      </c>
      <c r="V52" s="57">
        <f t="shared" si="19"/>
        <v>3185</v>
      </c>
      <c r="W52" s="57">
        <f t="shared" si="19"/>
        <v>523</v>
      </c>
      <c r="X52" s="57">
        <f t="shared" si="19"/>
        <v>289</v>
      </c>
      <c r="Y52" s="57">
        <f t="shared" si="19"/>
        <v>190</v>
      </c>
      <c r="Z52" s="57">
        <f t="shared" si="19"/>
        <v>0</v>
      </c>
      <c r="AA52" s="57">
        <f t="shared" si="19"/>
        <v>0</v>
      </c>
      <c r="AB52" s="57">
        <f t="shared" si="19"/>
        <v>27</v>
      </c>
      <c r="AC52" s="57">
        <f t="shared" si="19"/>
        <v>17</v>
      </c>
      <c r="AD52" s="57">
        <f t="shared" si="19"/>
        <v>127</v>
      </c>
      <c r="AE52" s="57">
        <f t="shared" si="19"/>
        <v>48</v>
      </c>
      <c r="AF52" s="57">
        <f t="shared" si="19"/>
        <v>65</v>
      </c>
      <c r="AG52" s="57">
        <f t="shared" si="19"/>
        <v>0</v>
      </c>
      <c r="AH52" s="57">
        <f t="shared" si="19"/>
        <v>0</v>
      </c>
      <c r="AI52" s="57">
        <f t="shared" si="19"/>
        <v>4</v>
      </c>
      <c r="AJ52" s="135">
        <f t="shared" si="19"/>
        <v>10</v>
      </c>
      <c r="AK52" s="15"/>
    </row>
    <row r="53" spans="1:37" s="6" customFormat="1" ht="20.25" customHeight="1" x14ac:dyDescent="0.25">
      <c r="A53" s="136" t="s">
        <v>197</v>
      </c>
      <c r="B53" s="137">
        <f>SUM(B51:B52)</f>
        <v>43</v>
      </c>
      <c r="C53" s="138"/>
      <c r="D53" s="138"/>
      <c r="E53" s="139"/>
      <c r="F53" s="55">
        <f>SUM(F51:F52)</f>
        <v>758</v>
      </c>
      <c r="G53" s="55">
        <f t="shared" ref="G53:AJ53" si="20">SUM(G51:G52)</f>
        <v>711</v>
      </c>
      <c r="H53" s="55">
        <f t="shared" si="20"/>
        <v>47</v>
      </c>
      <c r="I53" s="57">
        <f t="shared" si="20"/>
        <v>22873</v>
      </c>
      <c r="J53" s="57">
        <f t="shared" si="20"/>
        <v>11642</v>
      </c>
      <c r="K53" s="57">
        <f t="shared" si="20"/>
        <v>11231</v>
      </c>
      <c r="L53" s="57">
        <f t="shared" si="20"/>
        <v>268</v>
      </c>
      <c r="M53" s="57">
        <f t="shared" si="20"/>
        <v>153</v>
      </c>
      <c r="N53" s="57">
        <f t="shared" si="20"/>
        <v>115</v>
      </c>
      <c r="O53" s="57">
        <f t="shared" si="20"/>
        <v>1514</v>
      </c>
      <c r="P53" s="57">
        <f t="shared" si="20"/>
        <v>761</v>
      </c>
      <c r="Q53" s="57">
        <f t="shared" si="20"/>
        <v>753</v>
      </c>
      <c r="R53" s="57">
        <f t="shared" si="20"/>
        <v>25</v>
      </c>
      <c r="S53" s="57">
        <f t="shared" si="20"/>
        <v>184</v>
      </c>
      <c r="T53" s="57">
        <f t="shared" si="20"/>
        <v>24864</v>
      </c>
      <c r="U53" s="57">
        <f>SUM(U51:U52)</f>
        <v>12581</v>
      </c>
      <c r="V53" s="57">
        <f t="shared" si="20"/>
        <v>12283</v>
      </c>
      <c r="W53" s="57">
        <f>SUM(W51:W52)</f>
        <v>2060</v>
      </c>
      <c r="X53" s="57">
        <f t="shared" si="20"/>
        <v>1107</v>
      </c>
      <c r="Y53" s="57">
        <f t="shared" si="20"/>
        <v>818</v>
      </c>
      <c r="Z53" s="57">
        <f t="shared" si="20"/>
        <v>55</v>
      </c>
      <c r="AA53" s="57">
        <f t="shared" si="20"/>
        <v>21</v>
      </c>
      <c r="AB53" s="57">
        <f t="shared" si="20"/>
        <v>36</v>
      </c>
      <c r="AC53" s="57">
        <f t="shared" si="20"/>
        <v>23</v>
      </c>
      <c r="AD53" s="57">
        <f t="shared" si="20"/>
        <v>501</v>
      </c>
      <c r="AE53" s="57">
        <f t="shared" si="20"/>
        <v>243</v>
      </c>
      <c r="AF53" s="57">
        <f t="shared" si="20"/>
        <v>238</v>
      </c>
      <c r="AG53" s="57">
        <f t="shared" si="20"/>
        <v>4</v>
      </c>
      <c r="AH53" s="57">
        <f t="shared" si="20"/>
        <v>0</v>
      </c>
      <c r="AI53" s="57">
        <f t="shared" si="20"/>
        <v>4</v>
      </c>
      <c r="AJ53" s="135">
        <f t="shared" si="20"/>
        <v>12</v>
      </c>
      <c r="AK53" s="15"/>
    </row>
  </sheetData>
  <sheetProtection formatCells="0" selectLockedCells="1"/>
  <mergeCells count="22">
    <mergeCell ref="B35:E35"/>
    <mergeCell ref="B50:E50"/>
    <mergeCell ref="AD2:AJ3"/>
    <mergeCell ref="F3:F5"/>
    <mergeCell ref="G3:G5"/>
    <mergeCell ref="H3:H5"/>
    <mergeCell ref="R3:S4"/>
    <mergeCell ref="T3:V4"/>
    <mergeCell ref="W4:W5"/>
    <mergeCell ref="X4:Y4"/>
    <mergeCell ref="Z4:AA4"/>
    <mergeCell ref="AB4:AC4"/>
    <mergeCell ref="W2:AC3"/>
    <mergeCell ref="AD4:AD5"/>
    <mergeCell ref="AE4:AF4"/>
    <mergeCell ref="AG4:AH4"/>
    <mergeCell ref="AI4:AJ4"/>
    <mergeCell ref="A2:A5"/>
    <mergeCell ref="B2:B5"/>
    <mergeCell ref="C2:C5"/>
    <mergeCell ref="D2:D5"/>
    <mergeCell ref="E2:E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5" firstPageNumber="22" fitToHeight="0" pageOrder="overThenDown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</sheetPr>
  <dimension ref="A1:AN204"/>
  <sheetViews>
    <sheetView showGridLines="0" showZeros="0" view="pageBreakPreview" zoomScaleNormal="100" zoomScaleSheetLayoutView="100" workbookViewId="0">
      <pane xSplit="3" ySplit="5" topLeftCell="P135" activePane="bottomRight" state="frozen"/>
      <selection activeCell="I30" sqref="I30"/>
      <selection pane="topRight" activeCell="I30" sqref="I30"/>
      <selection pane="bottomLeft" activeCell="I30" sqref="I30"/>
      <selection pane="bottomRight" activeCell="AE149" sqref="AE149"/>
    </sheetView>
  </sheetViews>
  <sheetFormatPr defaultColWidth="10.7109375" defaultRowHeight="15" customHeight="1" x14ac:dyDescent="0.25"/>
  <cols>
    <col min="1" max="1" width="9.92578125" style="326" customWidth="1"/>
    <col min="2" max="2" width="7.5" style="326" customWidth="1"/>
    <col min="3" max="3" width="9" style="326" customWidth="1"/>
    <col min="4" max="12" width="4.42578125" style="158" customWidth="1"/>
    <col min="13" max="15" width="4.92578125" style="158" customWidth="1"/>
    <col min="16" max="36" width="4" style="158" customWidth="1"/>
    <col min="37" max="37" width="3.92578125" style="158" customWidth="1"/>
    <col min="38" max="38" width="2.92578125" style="157" customWidth="1"/>
    <col min="39" max="39" width="7.2109375" style="157" customWidth="1"/>
    <col min="40" max="40" width="3.7109375" style="158" customWidth="1"/>
    <col min="41" max="16384" width="10.7109375" style="158"/>
  </cols>
  <sheetData>
    <row r="1" spans="1:39" s="147" customFormat="1" ht="18.75" customHeight="1" x14ac:dyDescent="0.25">
      <c r="A1" s="145" t="str">
        <f>'[1]高校(学校別)'!A1</f>
        <v>令和６年度学校一覧　高等学校</v>
      </c>
      <c r="B1" s="146"/>
      <c r="C1" s="146"/>
      <c r="E1" s="148"/>
      <c r="F1" s="541" t="s">
        <v>198</v>
      </c>
      <c r="G1" s="541"/>
      <c r="H1" s="541"/>
      <c r="I1" s="541"/>
      <c r="J1" s="541"/>
      <c r="K1" s="541"/>
      <c r="L1" s="541"/>
      <c r="M1" s="541"/>
      <c r="N1" s="148"/>
      <c r="O1" s="149"/>
      <c r="P1" s="148"/>
      <c r="Q1" s="150"/>
      <c r="R1" s="541" t="s">
        <v>199</v>
      </c>
      <c r="S1" s="541"/>
      <c r="T1" s="541"/>
      <c r="U1" s="541"/>
      <c r="V1" s="541"/>
      <c r="W1" s="541"/>
      <c r="X1" s="148"/>
      <c r="Y1" s="148"/>
      <c r="Z1" s="148"/>
      <c r="AA1" s="148"/>
      <c r="AB1" s="149"/>
      <c r="AC1" s="149"/>
      <c r="AD1" s="149"/>
      <c r="AE1" s="149"/>
      <c r="AF1" s="149"/>
      <c r="AG1" s="149"/>
      <c r="AI1" s="149"/>
      <c r="AJ1" s="151" t="str">
        <f>A1</f>
        <v>令和６年度学校一覧　高等学校</v>
      </c>
      <c r="AL1" s="152"/>
      <c r="AM1" s="152"/>
    </row>
    <row r="2" spans="1:39" ht="15" customHeight="1" x14ac:dyDescent="0.25">
      <c r="A2" s="542" t="s">
        <v>200</v>
      </c>
      <c r="B2" s="545" t="s">
        <v>201</v>
      </c>
      <c r="C2" s="548" t="s">
        <v>202</v>
      </c>
      <c r="D2" s="153"/>
      <c r="E2" s="154"/>
      <c r="F2" s="154"/>
      <c r="G2" s="154" t="s">
        <v>203</v>
      </c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 t="s">
        <v>204</v>
      </c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5"/>
      <c r="AH2" s="524" t="s">
        <v>205</v>
      </c>
      <c r="AI2" s="525"/>
      <c r="AJ2" s="526"/>
      <c r="AK2" s="156"/>
    </row>
    <row r="3" spans="1:39" ht="15" customHeight="1" x14ac:dyDescent="0.25">
      <c r="A3" s="543"/>
      <c r="B3" s="546"/>
      <c r="C3" s="549"/>
      <c r="D3" s="159"/>
      <c r="E3" s="160"/>
      <c r="F3" s="160"/>
      <c r="G3" s="160"/>
      <c r="H3" s="160"/>
      <c r="I3" s="160" t="s">
        <v>206</v>
      </c>
      <c r="J3" s="160"/>
      <c r="K3" s="160"/>
      <c r="L3" s="160"/>
      <c r="M3" s="161"/>
      <c r="N3" s="160"/>
      <c r="O3" s="162"/>
      <c r="P3" s="159"/>
      <c r="Q3" s="160"/>
      <c r="R3" s="160"/>
      <c r="S3" s="160"/>
      <c r="T3" s="160"/>
      <c r="U3" s="160"/>
      <c r="V3" s="159" t="s">
        <v>207</v>
      </c>
      <c r="W3" s="160"/>
      <c r="X3" s="160"/>
      <c r="Y3" s="160"/>
      <c r="Z3" s="160"/>
      <c r="AA3" s="160"/>
      <c r="AB3" s="160"/>
      <c r="AC3" s="160"/>
      <c r="AD3" s="162"/>
      <c r="AE3" s="533" t="s">
        <v>208</v>
      </c>
      <c r="AF3" s="534"/>
      <c r="AG3" s="535"/>
      <c r="AH3" s="527"/>
      <c r="AI3" s="528"/>
      <c r="AJ3" s="529"/>
      <c r="AK3" s="156"/>
    </row>
    <row r="4" spans="1:39" ht="15" customHeight="1" x14ac:dyDescent="0.25">
      <c r="A4" s="543"/>
      <c r="B4" s="546"/>
      <c r="C4" s="549"/>
      <c r="D4" s="159"/>
      <c r="E4" s="163" t="s">
        <v>209</v>
      </c>
      <c r="F4" s="160"/>
      <c r="G4" s="159"/>
      <c r="H4" s="163" t="s">
        <v>210</v>
      </c>
      <c r="I4" s="162"/>
      <c r="J4" s="160"/>
      <c r="K4" s="163" t="s">
        <v>211</v>
      </c>
      <c r="L4" s="160"/>
      <c r="M4" s="159"/>
      <c r="N4" s="163" t="s">
        <v>212</v>
      </c>
      <c r="O4" s="162"/>
      <c r="P4" s="159"/>
      <c r="Q4" s="163" t="s">
        <v>209</v>
      </c>
      <c r="R4" s="162"/>
      <c r="S4" s="159"/>
      <c r="T4" s="163" t="s">
        <v>213</v>
      </c>
      <c r="U4" s="162"/>
      <c r="V4" s="159"/>
      <c r="W4" s="163" t="s">
        <v>214</v>
      </c>
      <c r="X4" s="162"/>
      <c r="Y4" s="159"/>
      <c r="Z4" s="163" t="s">
        <v>215</v>
      </c>
      <c r="AA4" s="162"/>
      <c r="AB4" s="160"/>
      <c r="AC4" s="163" t="s">
        <v>212</v>
      </c>
      <c r="AD4" s="162"/>
      <c r="AE4" s="536"/>
      <c r="AF4" s="537"/>
      <c r="AG4" s="538"/>
      <c r="AH4" s="530"/>
      <c r="AI4" s="531"/>
      <c r="AJ4" s="532"/>
      <c r="AK4" s="156"/>
    </row>
    <row r="5" spans="1:39" ht="15" customHeight="1" x14ac:dyDescent="0.25">
      <c r="A5" s="544"/>
      <c r="B5" s="547"/>
      <c r="C5" s="550"/>
      <c r="D5" s="164" t="s">
        <v>216</v>
      </c>
      <c r="E5" s="164" t="s">
        <v>217</v>
      </c>
      <c r="F5" s="164" t="s">
        <v>218</v>
      </c>
      <c r="G5" s="164" t="s">
        <v>216</v>
      </c>
      <c r="H5" s="164" t="s">
        <v>217</v>
      </c>
      <c r="I5" s="164" t="s">
        <v>218</v>
      </c>
      <c r="J5" s="164" t="s">
        <v>216</v>
      </c>
      <c r="K5" s="164" t="s">
        <v>217</v>
      </c>
      <c r="L5" s="164" t="s">
        <v>218</v>
      </c>
      <c r="M5" s="164" t="s">
        <v>216</v>
      </c>
      <c r="N5" s="164" t="s">
        <v>217</v>
      </c>
      <c r="O5" s="164" t="s">
        <v>218</v>
      </c>
      <c r="P5" s="164" t="s">
        <v>216</v>
      </c>
      <c r="Q5" s="164" t="s">
        <v>217</v>
      </c>
      <c r="R5" s="164" t="s">
        <v>218</v>
      </c>
      <c r="S5" s="164" t="s">
        <v>216</v>
      </c>
      <c r="T5" s="164" t="s">
        <v>217</v>
      </c>
      <c r="U5" s="164" t="s">
        <v>218</v>
      </c>
      <c r="V5" s="164" t="s">
        <v>216</v>
      </c>
      <c r="W5" s="164" t="s">
        <v>217</v>
      </c>
      <c r="X5" s="164" t="s">
        <v>218</v>
      </c>
      <c r="Y5" s="164" t="s">
        <v>216</v>
      </c>
      <c r="Z5" s="164" t="s">
        <v>217</v>
      </c>
      <c r="AA5" s="164" t="s">
        <v>218</v>
      </c>
      <c r="AB5" s="164" t="s">
        <v>216</v>
      </c>
      <c r="AC5" s="164" t="s">
        <v>217</v>
      </c>
      <c r="AD5" s="164" t="s">
        <v>218</v>
      </c>
      <c r="AE5" s="164" t="s">
        <v>216</v>
      </c>
      <c r="AF5" s="164" t="s">
        <v>217</v>
      </c>
      <c r="AG5" s="164" t="s">
        <v>218</v>
      </c>
      <c r="AH5" s="165" t="s">
        <v>216</v>
      </c>
      <c r="AI5" s="164" t="s">
        <v>217</v>
      </c>
      <c r="AJ5" s="166" t="s">
        <v>218</v>
      </c>
      <c r="AK5" s="156"/>
    </row>
    <row r="6" spans="1:39" ht="18" customHeight="1" x14ac:dyDescent="0.25">
      <c r="A6" s="167" t="s">
        <v>219</v>
      </c>
      <c r="B6" s="168" t="s">
        <v>220</v>
      </c>
      <c r="C6" s="169"/>
      <c r="D6" s="170">
        <f t="shared" ref="D6:D21" si="0">E6+F6</f>
        <v>136</v>
      </c>
      <c r="E6" s="416">
        <v>64</v>
      </c>
      <c r="F6" s="416">
        <v>72</v>
      </c>
      <c r="G6" s="170">
        <f t="shared" ref="G6:G21" si="1">H6+I6</f>
        <v>125</v>
      </c>
      <c r="H6" s="416">
        <v>66</v>
      </c>
      <c r="I6" s="416">
        <v>59</v>
      </c>
      <c r="J6" s="170">
        <f>K6+L6</f>
        <v>128</v>
      </c>
      <c r="K6" s="416">
        <v>70</v>
      </c>
      <c r="L6" s="416">
        <v>58</v>
      </c>
      <c r="M6" s="170">
        <f t="shared" ref="M6:M21" si="2">N6+O6</f>
        <v>389</v>
      </c>
      <c r="N6" s="170">
        <f t="shared" ref="N6:O21" si="3">E6+H6+K6</f>
        <v>200</v>
      </c>
      <c r="O6" s="170">
        <f t="shared" si="3"/>
        <v>189</v>
      </c>
      <c r="P6" s="170">
        <f>Q6+R6</f>
        <v>2</v>
      </c>
      <c r="Q6" s="416">
        <v>2</v>
      </c>
      <c r="R6" s="416">
        <v>0</v>
      </c>
      <c r="S6" s="170">
        <f>T6+U6</f>
        <v>1</v>
      </c>
      <c r="T6" s="416">
        <v>1</v>
      </c>
      <c r="U6" s="416">
        <v>0</v>
      </c>
      <c r="V6" s="170">
        <f>W6+X6</f>
        <v>3</v>
      </c>
      <c r="W6" s="416">
        <v>2</v>
      </c>
      <c r="X6" s="416">
        <v>1</v>
      </c>
      <c r="Y6" s="170">
        <f>Z6+AA6</f>
        <v>7</v>
      </c>
      <c r="Z6" s="416">
        <v>2</v>
      </c>
      <c r="AA6" s="416">
        <v>5</v>
      </c>
      <c r="AB6" s="170">
        <f>SUM(AC6:AD6)</f>
        <v>13</v>
      </c>
      <c r="AC6" s="170">
        <f>Q6+T6+W6+Z6</f>
        <v>7</v>
      </c>
      <c r="AD6" s="170">
        <f>R6+U6+X6+AA6</f>
        <v>6</v>
      </c>
      <c r="AE6" s="171">
        <f t="shared" ref="AE6:AE69" si="4">AF6+AG6</f>
        <v>0</v>
      </c>
      <c r="AF6" s="171"/>
      <c r="AG6" s="171"/>
      <c r="AH6" s="172"/>
      <c r="AI6" s="171"/>
      <c r="AJ6" s="173"/>
      <c r="AK6" s="156"/>
    </row>
    <row r="7" spans="1:39" ht="18" customHeight="1" x14ac:dyDescent="0.25">
      <c r="A7" s="174" t="s">
        <v>221</v>
      </c>
      <c r="B7" s="175" t="s">
        <v>220</v>
      </c>
      <c r="C7" s="176"/>
      <c r="D7" s="177">
        <f t="shared" si="0"/>
        <v>88</v>
      </c>
      <c r="E7" s="239">
        <v>41</v>
      </c>
      <c r="F7" s="239">
        <v>47</v>
      </c>
      <c r="G7" s="177">
        <f t="shared" si="1"/>
        <v>71</v>
      </c>
      <c r="H7" s="239">
        <v>31</v>
      </c>
      <c r="I7" s="239">
        <v>40</v>
      </c>
      <c r="J7" s="177">
        <f t="shared" ref="J7:J21" si="5">K7+L7</f>
        <v>93</v>
      </c>
      <c r="K7" s="239">
        <v>49</v>
      </c>
      <c r="L7" s="239">
        <v>44</v>
      </c>
      <c r="M7" s="177">
        <f t="shared" si="2"/>
        <v>252</v>
      </c>
      <c r="N7" s="177">
        <f t="shared" si="3"/>
        <v>121</v>
      </c>
      <c r="O7" s="177">
        <f t="shared" si="3"/>
        <v>131</v>
      </c>
      <c r="P7" s="177">
        <f>Q7+R7</f>
        <v>12</v>
      </c>
      <c r="Q7" s="239">
        <v>9</v>
      </c>
      <c r="R7" s="239">
        <v>3</v>
      </c>
      <c r="S7" s="177">
        <f>T7+U7</f>
        <v>11</v>
      </c>
      <c r="T7" s="239">
        <v>5</v>
      </c>
      <c r="U7" s="239">
        <v>6</v>
      </c>
      <c r="V7" s="177">
        <f>W7+X7</f>
        <v>4</v>
      </c>
      <c r="W7" s="239">
        <v>2</v>
      </c>
      <c r="X7" s="239">
        <v>2</v>
      </c>
      <c r="Y7" s="177">
        <f>Z7+AA7</f>
        <v>4</v>
      </c>
      <c r="Z7" s="239">
        <v>4</v>
      </c>
      <c r="AA7" s="239">
        <v>0</v>
      </c>
      <c r="AB7" s="178">
        <f>SUM(AC7:AD7)</f>
        <v>31</v>
      </c>
      <c r="AC7" s="178">
        <f>Q7+T7+W7+Z7</f>
        <v>20</v>
      </c>
      <c r="AD7" s="178">
        <f>R7+U7+X7+AA7</f>
        <v>11</v>
      </c>
      <c r="AE7" s="179">
        <f t="shared" si="4"/>
        <v>0</v>
      </c>
      <c r="AF7" s="179"/>
      <c r="AG7" s="179"/>
      <c r="AH7" s="180"/>
      <c r="AI7" s="179"/>
      <c r="AJ7" s="181"/>
      <c r="AK7" s="156"/>
    </row>
    <row r="8" spans="1:39" ht="18" customHeight="1" x14ac:dyDescent="0.25">
      <c r="A8" s="182"/>
      <c r="B8" s="183" t="s">
        <v>222</v>
      </c>
      <c r="C8" s="184" t="s">
        <v>222</v>
      </c>
      <c r="D8" s="185">
        <f>E8+F8</f>
        <v>30</v>
      </c>
      <c r="E8" s="214">
        <v>20</v>
      </c>
      <c r="F8" s="214">
        <v>10</v>
      </c>
      <c r="G8" s="185">
        <f t="shared" si="1"/>
        <v>17</v>
      </c>
      <c r="H8" s="214">
        <v>8</v>
      </c>
      <c r="I8" s="214">
        <v>9</v>
      </c>
      <c r="J8" s="185">
        <f t="shared" si="5"/>
        <v>34</v>
      </c>
      <c r="K8" s="214">
        <v>22</v>
      </c>
      <c r="L8" s="214">
        <v>12</v>
      </c>
      <c r="M8" s="185">
        <f t="shared" si="2"/>
        <v>81</v>
      </c>
      <c r="N8" s="185">
        <f t="shared" si="3"/>
        <v>50</v>
      </c>
      <c r="O8" s="185">
        <f t="shared" si="3"/>
        <v>31</v>
      </c>
      <c r="P8" s="186"/>
      <c r="Q8" s="187"/>
      <c r="R8" s="187"/>
      <c r="S8" s="186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>
        <f t="shared" si="4"/>
        <v>0</v>
      </c>
      <c r="AF8" s="187"/>
      <c r="AG8" s="187"/>
      <c r="AH8" s="188"/>
      <c r="AI8" s="187"/>
      <c r="AJ8" s="189"/>
      <c r="AK8" s="156"/>
    </row>
    <row r="9" spans="1:39" ht="18" customHeight="1" x14ac:dyDescent="0.25">
      <c r="A9" s="190"/>
      <c r="B9" s="539" t="s">
        <v>223</v>
      </c>
      <c r="C9" s="540"/>
      <c r="D9" s="191">
        <f t="shared" si="0"/>
        <v>118</v>
      </c>
      <c r="E9" s="191">
        <f>SUM(E7:E8)</f>
        <v>61</v>
      </c>
      <c r="F9" s="191">
        <f>SUM(F7:F8)</f>
        <v>57</v>
      </c>
      <c r="G9" s="191">
        <f>H9+I9</f>
        <v>88</v>
      </c>
      <c r="H9" s="191">
        <f>SUM(H7:H8)</f>
        <v>39</v>
      </c>
      <c r="I9" s="191">
        <f>SUM(I7:I8)</f>
        <v>49</v>
      </c>
      <c r="J9" s="191">
        <f t="shared" si="5"/>
        <v>127</v>
      </c>
      <c r="K9" s="191">
        <f>SUM(K7:K8)</f>
        <v>71</v>
      </c>
      <c r="L9" s="191">
        <f>SUM(L7:L8)</f>
        <v>56</v>
      </c>
      <c r="M9" s="191">
        <f t="shared" si="2"/>
        <v>333</v>
      </c>
      <c r="N9" s="191">
        <f t="shared" si="3"/>
        <v>171</v>
      </c>
      <c r="O9" s="191">
        <f t="shared" si="3"/>
        <v>162</v>
      </c>
      <c r="P9" s="192">
        <f>Q9+R9</f>
        <v>12</v>
      </c>
      <c r="Q9" s="191">
        <f>SUM(Q7:Q8)</f>
        <v>9</v>
      </c>
      <c r="R9" s="191">
        <f>SUM(R7:R8)</f>
        <v>3</v>
      </c>
      <c r="S9" s="192">
        <f>T9+U9</f>
        <v>11</v>
      </c>
      <c r="T9" s="191">
        <f>SUM(T7:T8)</f>
        <v>5</v>
      </c>
      <c r="U9" s="191">
        <f>SUM(U7:U8)</f>
        <v>6</v>
      </c>
      <c r="V9" s="192">
        <f>W9+X9</f>
        <v>4</v>
      </c>
      <c r="W9" s="191">
        <f>SUM(W7:W8)</f>
        <v>2</v>
      </c>
      <c r="X9" s="191">
        <f>SUM(X7:X8)</f>
        <v>2</v>
      </c>
      <c r="Y9" s="192">
        <f>Z9+AA9</f>
        <v>4</v>
      </c>
      <c r="Z9" s="191">
        <f>SUM(Z7:Z8)</f>
        <v>4</v>
      </c>
      <c r="AA9" s="191">
        <f>SUM(AA7:AA8)</f>
        <v>0</v>
      </c>
      <c r="AB9" s="192">
        <f>AC9+AD9</f>
        <v>31</v>
      </c>
      <c r="AC9" s="192">
        <f>Q9+T9+W9+Z9</f>
        <v>20</v>
      </c>
      <c r="AD9" s="192">
        <f>R9+U9+X9+AA9</f>
        <v>11</v>
      </c>
      <c r="AE9" s="193">
        <f t="shared" si="4"/>
        <v>0</v>
      </c>
      <c r="AF9" s="193"/>
      <c r="AG9" s="193"/>
      <c r="AH9" s="194"/>
      <c r="AI9" s="193"/>
      <c r="AJ9" s="195"/>
      <c r="AK9" s="156"/>
    </row>
    <row r="10" spans="1:39" ht="18" customHeight="1" x14ac:dyDescent="0.25">
      <c r="A10" s="182" t="s">
        <v>224</v>
      </c>
      <c r="B10" s="196" t="s">
        <v>225</v>
      </c>
      <c r="C10" s="196" t="s">
        <v>226</v>
      </c>
      <c r="D10" s="197">
        <f t="shared" si="0"/>
        <v>26</v>
      </c>
      <c r="E10" s="204">
        <v>23</v>
      </c>
      <c r="F10" s="204">
        <v>3</v>
      </c>
      <c r="G10" s="197">
        <f t="shared" si="1"/>
        <v>23</v>
      </c>
      <c r="H10" s="204">
        <v>19</v>
      </c>
      <c r="I10" s="204">
        <v>4</v>
      </c>
      <c r="J10" s="197">
        <f t="shared" si="5"/>
        <v>22</v>
      </c>
      <c r="K10" s="204">
        <v>16</v>
      </c>
      <c r="L10" s="204">
        <v>6</v>
      </c>
      <c r="M10" s="197">
        <f t="shared" si="2"/>
        <v>71</v>
      </c>
      <c r="N10" s="197">
        <f t="shared" si="3"/>
        <v>58</v>
      </c>
      <c r="O10" s="197">
        <f t="shared" si="3"/>
        <v>13</v>
      </c>
      <c r="P10" s="198">
        <f t="shared" ref="P10:P24" si="6">Q10+R10</f>
        <v>0</v>
      </c>
      <c r="Q10" s="198"/>
      <c r="R10" s="198"/>
      <c r="S10" s="198">
        <f t="shared" ref="S10:S24" si="7">T10+U10</f>
        <v>0</v>
      </c>
      <c r="T10" s="198"/>
      <c r="U10" s="198"/>
      <c r="V10" s="198">
        <f t="shared" ref="V10:V24" si="8">W10+X10</f>
        <v>0</v>
      </c>
      <c r="W10" s="198"/>
      <c r="X10" s="198"/>
      <c r="Y10" s="198">
        <f t="shared" ref="Y10:Y24" si="9">Z10+AA10</f>
        <v>0</v>
      </c>
      <c r="Z10" s="198"/>
      <c r="AA10" s="198"/>
      <c r="AB10" s="198">
        <f t="shared" ref="AB10:AB20" si="10">AC10+AD10</f>
        <v>0</v>
      </c>
      <c r="AC10" s="198">
        <f t="shared" ref="AC10:AD22" si="11">Q10+T10+W10+Z10</f>
        <v>0</v>
      </c>
      <c r="AD10" s="198">
        <f t="shared" si="11"/>
        <v>0</v>
      </c>
      <c r="AE10" s="198">
        <f t="shared" si="4"/>
        <v>0</v>
      </c>
      <c r="AF10" s="198"/>
      <c r="AG10" s="198"/>
      <c r="AH10" s="199">
        <f t="shared" ref="AH10:AH24" si="12">AI10+AJ10</f>
        <v>0</v>
      </c>
      <c r="AI10" s="198"/>
      <c r="AJ10" s="200"/>
      <c r="AK10" s="156"/>
    </row>
    <row r="11" spans="1:39" ht="18" customHeight="1" x14ac:dyDescent="0.25">
      <c r="A11" s="201"/>
      <c r="B11" s="202"/>
      <c r="C11" s="203" t="s">
        <v>227</v>
      </c>
      <c r="D11" s="197">
        <f t="shared" si="0"/>
        <v>27</v>
      </c>
      <c r="E11" s="204">
        <v>15</v>
      </c>
      <c r="F11" s="204">
        <v>12</v>
      </c>
      <c r="G11" s="197">
        <f t="shared" si="1"/>
        <v>19</v>
      </c>
      <c r="H11" s="204">
        <v>12</v>
      </c>
      <c r="I11" s="204">
        <v>7</v>
      </c>
      <c r="J11" s="197">
        <f t="shared" si="5"/>
        <v>17</v>
      </c>
      <c r="K11" s="204">
        <v>9</v>
      </c>
      <c r="L11" s="204">
        <v>8</v>
      </c>
      <c r="M11" s="197">
        <f t="shared" si="2"/>
        <v>63</v>
      </c>
      <c r="N11" s="197">
        <f t="shared" si="3"/>
        <v>36</v>
      </c>
      <c r="O11" s="197">
        <f t="shared" si="3"/>
        <v>27</v>
      </c>
      <c r="P11" s="198">
        <f t="shared" si="6"/>
        <v>0</v>
      </c>
      <c r="Q11" s="198"/>
      <c r="R11" s="198"/>
      <c r="S11" s="198">
        <f t="shared" si="7"/>
        <v>0</v>
      </c>
      <c r="T11" s="198"/>
      <c r="U11" s="198"/>
      <c r="V11" s="198">
        <f t="shared" si="8"/>
        <v>0</v>
      </c>
      <c r="W11" s="198"/>
      <c r="X11" s="198"/>
      <c r="Y11" s="198">
        <f t="shared" si="9"/>
        <v>0</v>
      </c>
      <c r="Z11" s="198"/>
      <c r="AA11" s="198"/>
      <c r="AB11" s="197">
        <f t="shared" si="10"/>
        <v>0</v>
      </c>
      <c r="AC11" s="198">
        <f t="shared" si="11"/>
        <v>0</v>
      </c>
      <c r="AD11" s="197">
        <f t="shared" si="11"/>
        <v>0</v>
      </c>
      <c r="AE11" s="198">
        <f t="shared" si="4"/>
        <v>0</v>
      </c>
      <c r="AF11" s="204"/>
      <c r="AG11" s="198"/>
      <c r="AH11" s="199">
        <f t="shared" si="12"/>
        <v>0</v>
      </c>
      <c r="AI11" s="198"/>
      <c r="AJ11" s="200"/>
      <c r="AK11" s="156"/>
    </row>
    <row r="12" spans="1:39" ht="18" customHeight="1" x14ac:dyDescent="0.25">
      <c r="A12" s="201"/>
      <c r="B12" s="202" t="s">
        <v>228</v>
      </c>
      <c r="C12" s="205" t="s">
        <v>229</v>
      </c>
      <c r="D12" s="206">
        <f t="shared" si="0"/>
        <v>28</v>
      </c>
      <c r="E12" s="221">
        <v>26</v>
      </c>
      <c r="F12" s="221">
        <v>2</v>
      </c>
      <c r="G12" s="206">
        <f t="shared" si="1"/>
        <v>27</v>
      </c>
      <c r="H12" s="221">
        <v>26</v>
      </c>
      <c r="I12" s="221">
        <v>1</v>
      </c>
      <c r="J12" s="206">
        <f t="shared" si="5"/>
        <v>20</v>
      </c>
      <c r="K12" s="221">
        <v>20</v>
      </c>
      <c r="L12" s="221">
        <v>0</v>
      </c>
      <c r="M12" s="206">
        <f t="shared" si="2"/>
        <v>75</v>
      </c>
      <c r="N12" s="206">
        <f t="shared" si="3"/>
        <v>72</v>
      </c>
      <c r="O12" s="206">
        <f t="shared" si="3"/>
        <v>3</v>
      </c>
      <c r="P12" s="207">
        <f t="shared" si="6"/>
        <v>0</v>
      </c>
      <c r="Q12" s="207"/>
      <c r="R12" s="207"/>
      <c r="S12" s="207">
        <f t="shared" si="7"/>
        <v>0</v>
      </c>
      <c r="T12" s="207"/>
      <c r="U12" s="207"/>
      <c r="V12" s="207">
        <f t="shared" si="8"/>
        <v>0</v>
      </c>
      <c r="W12" s="207"/>
      <c r="X12" s="207"/>
      <c r="Y12" s="207">
        <f t="shared" si="9"/>
        <v>0</v>
      </c>
      <c r="Z12" s="207"/>
      <c r="AA12" s="207"/>
      <c r="AB12" s="207">
        <f t="shared" si="10"/>
        <v>0</v>
      </c>
      <c r="AC12" s="207">
        <f t="shared" si="11"/>
        <v>0</v>
      </c>
      <c r="AD12" s="207">
        <f t="shared" si="11"/>
        <v>0</v>
      </c>
      <c r="AE12" s="207">
        <f t="shared" si="4"/>
        <v>0</v>
      </c>
      <c r="AF12" s="207"/>
      <c r="AG12" s="207"/>
      <c r="AH12" s="208">
        <f t="shared" si="12"/>
        <v>0</v>
      </c>
      <c r="AI12" s="207"/>
      <c r="AJ12" s="209"/>
      <c r="AK12" s="156"/>
    </row>
    <row r="13" spans="1:39" ht="18" customHeight="1" x14ac:dyDescent="0.25">
      <c r="A13" s="201"/>
      <c r="B13" s="202"/>
      <c r="C13" s="210" t="s">
        <v>223</v>
      </c>
      <c r="D13" s="185">
        <f t="shared" si="0"/>
        <v>81</v>
      </c>
      <c r="E13" s="185">
        <f>SUM(E10:E12)</f>
        <v>64</v>
      </c>
      <c r="F13" s="185">
        <f>SUM(F10:F12)</f>
        <v>17</v>
      </c>
      <c r="G13" s="185">
        <f t="shared" si="1"/>
        <v>69</v>
      </c>
      <c r="H13" s="185">
        <f>SUM(H10:H12)</f>
        <v>57</v>
      </c>
      <c r="I13" s="185">
        <f>SUM(I10:I12)</f>
        <v>12</v>
      </c>
      <c r="J13" s="185">
        <f t="shared" si="5"/>
        <v>59</v>
      </c>
      <c r="K13" s="185">
        <f>SUM(K10:K12)</f>
        <v>45</v>
      </c>
      <c r="L13" s="185">
        <f>SUM(L10:L12)</f>
        <v>14</v>
      </c>
      <c r="M13" s="185">
        <f t="shared" si="2"/>
        <v>209</v>
      </c>
      <c r="N13" s="185">
        <f t="shared" si="3"/>
        <v>166</v>
      </c>
      <c r="O13" s="185">
        <f t="shared" si="3"/>
        <v>43</v>
      </c>
      <c r="P13" s="187">
        <f t="shared" si="6"/>
        <v>0</v>
      </c>
      <c r="Q13" s="187"/>
      <c r="R13" s="187"/>
      <c r="S13" s="187">
        <f t="shared" si="7"/>
        <v>0</v>
      </c>
      <c r="T13" s="187"/>
      <c r="U13" s="187"/>
      <c r="V13" s="187">
        <f t="shared" si="8"/>
        <v>0</v>
      </c>
      <c r="W13" s="187"/>
      <c r="X13" s="187"/>
      <c r="Y13" s="187">
        <f t="shared" si="9"/>
        <v>0</v>
      </c>
      <c r="Z13" s="187"/>
      <c r="AA13" s="187"/>
      <c r="AB13" s="187">
        <f t="shared" si="10"/>
        <v>0</v>
      </c>
      <c r="AC13" s="187">
        <f t="shared" si="11"/>
        <v>0</v>
      </c>
      <c r="AD13" s="187">
        <f t="shared" si="11"/>
        <v>0</v>
      </c>
      <c r="AE13" s="187">
        <f t="shared" si="4"/>
        <v>0</v>
      </c>
      <c r="AF13" s="187"/>
      <c r="AG13" s="187"/>
      <c r="AH13" s="188">
        <f t="shared" si="12"/>
        <v>0</v>
      </c>
      <c r="AI13" s="187"/>
      <c r="AJ13" s="189"/>
      <c r="AK13" s="156"/>
    </row>
    <row r="14" spans="1:39" ht="18" customHeight="1" x14ac:dyDescent="0.25">
      <c r="A14" s="201"/>
      <c r="B14" s="183" t="s">
        <v>230</v>
      </c>
      <c r="C14" s="211" t="s">
        <v>231</v>
      </c>
      <c r="D14" s="185">
        <f>E14+F14</f>
        <v>24</v>
      </c>
      <c r="E14" s="214">
        <v>1</v>
      </c>
      <c r="F14" s="214">
        <v>23</v>
      </c>
      <c r="G14" s="185">
        <f t="shared" si="1"/>
        <v>22</v>
      </c>
      <c r="H14" s="214">
        <v>1</v>
      </c>
      <c r="I14" s="214">
        <v>21</v>
      </c>
      <c r="J14" s="185">
        <f t="shared" si="5"/>
        <v>25</v>
      </c>
      <c r="K14" s="214">
        <v>1</v>
      </c>
      <c r="L14" s="214">
        <v>24</v>
      </c>
      <c r="M14" s="185">
        <f t="shared" si="2"/>
        <v>71</v>
      </c>
      <c r="N14" s="185">
        <f t="shared" si="3"/>
        <v>3</v>
      </c>
      <c r="O14" s="185">
        <f>F14+I14+L14</f>
        <v>68</v>
      </c>
      <c r="P14" s="187">
        <f t="shared" si="6"/>
        <v>0</v>
      </c>
      <c r="Q14" s="187"/>
      <c r="R14" s="187"/>
      <c r="S14" s="187">
        <f t="shared" si="7"/>
        <v>0</v>
      </c>
      <c r="T14" s="187"/>
      <c r="U14" s="187"/>
      <c r="V14" s="187">
        <f t="shared" si="8"/>
        <v>0</v>
      </c>
      <c r="W14" s="187"/>
      <c r="X14" s="187"/>
      <c r="Y14" s="187">
        <f t="shared" si="9"/>
        <v>0</v>
      </c>
      <c r="Z14" s="187"/>
      <c r="AA14" s="187"/>
      <c r="AB14" s="187">
        <f t="shared" si="10"/>
        <v>0</v>
      </c>
      <c r="AC14" s="187">
        <f t="shared" si="11"/>
        <v>0</v>
      </c>
      <c r="AD14" s="187">
        <f t="shared" si="11"/>
        <v>0</v>
      </c>
      <c r="AE14" s="187">
        <f t="shared" si="4"/>
        <v>0</v>
      </c>
      <c r="AF14" s="187"/>
      <c r="AG14" s="187"/>
      <c r="AH14" s="188">
        <f t="shared" si="12"/>
        <v>0</v>
      </c>
      <c r="AI14" s="187"/>
      <c r="AJ14" s="189"/>
      <c r="AK14" s="156"/>
    </row>
    <row r="15" spans="1:39" ht="18" customHeight="1" x14ac:dyDescent="0.25">
      <c r="A15" s="201"/>
      <c r="B15" s="533" t="s">
        <v>223</v>
      </c>
      <c r="C15" s="535"/>
      <c r="D15" s="197">
        <f>E15+F15</f>
        <v>105</v>
      </c>
      <c r="E15" s="197">
        <f t="shared" ref="E15:L15" si="13">E13+E14</f>
        <v>65</v>
      </c>
      <c r="F15" s="197">
        <f t="shared" si="13"/>
        <v>40</v>
      </c>
      <c r="G15" s="197">
        <f t="shared" si="13"/>
        <v>91</v>
      </c>
      <c r="H15" s="197">
        <f t="shared" si="13"/>
        <v>58</v>
      </c>
      <c r="I15" s="197">
        <f t="shared" si="13"/>
        <v>33</v>
      </c>
      <c r="J15" s="197">
        <f t="shared" si="13"/>
        <v>84</v>
      </c>
      <c r="K15" s="197">
        <f t="shared" si="13"/>
        <v>46</v>
      </c>
      <c r="L15" s="197">
        <f t="shared" si="13"/>
        <v>38</v>
      </c>
      <c r="M15" s="197">
        <f>N15+O15</f>
        <v>280</v>
      </c>
      <c r="N15" s="197">
        <f>N13+N14</f>
        <v>169</v>
      </c>
      <c r="O15" s="197">
        <f>O13+O14</f>
        <v>111</v>
      </c>
      <c r="P15" s="198">
        <f t="shared" si="6"/>
        <v>0</v>
      </c>
      <c r="Q15" s="198"/>
      <c r="R15" s="198"/>
      <c r="S15" s="198">
        <f t="shared" si="7"/>
        <v>0</v>
      </c>
      <c r="T15" s="198"/>
      <c r="U15" s="198"/>
      <c r="V15" s="198">
        <f t="shared" si="8"/>
        <v>0</v>
      </c>
      <c r="W15" s="198"/>
      <c r="X15" s="198"/>
      <c r="Y15" s="198">
        <f t="shared" si="9"/>
        <v>0</v>
      </c>
      <c r="Z15" s="198"/>
      <c r="AA15" s="198"/>
      <c r="AB15" s="198">
        <f t="shared" si="10"/>
        <v>0</v>
      </c>
      <c r="AC15" s="198">
        <f t="shared" si="11"/>
        <v>0</v>
      </c>
      <c r="AD15" s="198">
        <f t="shared" si="11"/>
        <v>0</v>
      </c>
      <c r="AE15" s="198">
        <f t="shared" si="4"/>
        <v>0</v>
      </c>
      <c r="AF15" s="198"/>
      <c r="AG15" s="198"/>
      <c r="AH15" s="199">
        <f t="shared" si="12"/>
        <v>0</v>
      </c>
      <c r="AI15" s="198"/>
      <c r="AJ15" s="200"/>
      <c r="AK15" s="156"/>
    </row>
    <row r="16" spans="1:39" ht="18" customHeight="1" x14ac:dyDescent="0.25">
      <c r="A16" s="174" t="s">
        <v>232</v>
      </c>
      <c r="B16" s="175" t="s">
        <v>233</v>
      </c>
      <c r="C16" s="175" t="s">
        <v>234</v>
      </c>
      <c r="D16" s="177">
        <f t="shared" si="0"/>
        <v>29</v>
      </c>
      <c r="E16" s="239">
        <v>26</v>
      </c>
      <c r="F16" s="239">
        <v>3</v>
      </c>
      <c r="G16" s="177">
        <f t="shared" si="1"/>
        <v>30</v>
      </c>
      <c r="H16" s="239">
        <v>26</v>
      </c>
      <c r="I16" s="239">
        <v>4</v>
      </c>
      <c r="J16" s="177">
        <f t="shared" si="5"/>
        <v>29</v>
      </c>
      <c r="K16" s="239">
        <v>27</v>
      </c>
      <c r="L16" s="239">
        <v>2</v>
      </c>
      <c r="M16" s="177">
        <f t="shared" si="2"/>
        <v>88</v>
      </c>
      <c r="N16" s="177">
        <f t="shared" si="3"/>
        <v>79</v>
      </c>
      <c r="O16" s="177">
        <f t="shared" si="3"/>
        <v>9</v>
      </c>
      <c r="P16" s="212">
        <f t="shared" si="6"/>
        <v>0</v>
      </c>
      <c r="Q16" s="179"/>
      <c r="R16" s="179"/>
      <c r="S16" s="212">
        <f t="shared" si="7"/>
        <v>0</v>
      </c>
      <c r="T16" s="179"/>
      <c r="U16" s="179"/>
      <c r="V16" s="179">
        <f t="shared" si="8"/>
        <v>0</v>
      </c>
      <c r="W16" s="179"/>
      <c r="X16" s="179"/>
      <c r="Y16" s="179">
        <f t="shared" si="9"/>
        <v>0</v>
      </c>
      <c r="Z16" s="179"/>
      <c r="AA16" s="179"/>
      <c r="AB16" s="179">
        <f t="shared" si="10"/>
        <v>0</v>
      </c>
      <c r="AC16" s="179">
        <f t="shared" si="11"/>
        <v>0</v>
      </c>
      <c r="AD16" s="179">
        <f t="shared" si="11"/>
        <v>0</v>
      </c>
      <c r="AE16" s="179">
        <f t="shared" si="4"/>
        <v>0</v>
      </c>
      <c r="AF16" s="179"/>
      <c r="AG16" s="179"/>
      <c r="AH16" s="180">
        <f t="shared" si="12"/>
        <v>0</v>
      </c>
      <c r="AI16" s="179"/>
      <c r="AJ16" s="181"/>
      <c r="AK16" s="156"/>
    </row>
    <row r="17" spans="1:37" ht="18" customHeight="1" x14ac:dyDescent="0.25">
      <c r="A17" s="201"/>
      <c r="B17" s="202" t="s">
        <v>228</v>
      </c>
      <c r="C17" s="205" t="s">
        <v>235</v>
      </c>
      <c r="D17" s="206">
        <f t="shared" si="0"/>
        <v>26</v>
      </c>
      <c r="E17" s="221">
        <v>24</v>
      </c>
      <c r="F17" s="221">
        <v>2</v>
      </c>
      <c r="G17" s="206">
        <f t="shared" si="1"/>
        <v>30</v>
      </c>
      <c r="H17" s="221">
        <v>25</v>
      </c>
      <c r="I17" s="221">
        <v>5</v>
      </c>
      <c r="J17" s="206">
        <f t="shared" si="5"/>
        <v>29</v>
      </c>
      <c r="K17" s="221">
        <v>29</v>
      </c>
      <c r="L17" s="221">
        <v>0</v>
      </c>
      <c r="M17" s="206">
        <f t="shared" si="2"/>
        <v>85</v>
      </c>
      <c r="N17" s="206">
        <f t="shared" si="3"/>
        <v>78</v>
      </c>
      <c r="O17" s="206">
        <f t="shared" si="3"/>
        <v>7</v>
      </c>
      <c r="P17" s="213">
        <f t="shared" si="6"/>
        <v>0</v>
      </c>
      <c r="Q17" s="207"/>
      <c r="R17" s="207"/>
      <c r="S17" s="213">
        <f t="shared" si="7"/>
        <v>0</v>
      </c>
      <c r="T17" s="207"/>
      <c r="U17" s="207"/>
      <c r="V17" s="207">
        <f t="shared" si="8"/>
        <v>0</v>
      </c>
      <c r="W17" s="207"/>
      <c r="X17" s="207"/>
      <c r="Y17" s="207">
        <f t="shared" si="9"/>
        <v>0</v>
      </c>
      <c r="Z17" s="207"/>
      <c r="AA17" s="207"/>
      <c r="AB17" s="207">
        <f t="shared" si="10"/>
        <v>0</v>
      </c>
      <c r="AC17" s="207">
        <f t="shared" si="11"/>
        <v>0</v>
      </c>
      <c r="AD17" s="207">
        <f t="shared" si="11"/>
        <v>0</v>
      </c>
      <c r="AE17" s="207">
        <f t="shared" si="4"/>
        <v>0</v>
      </c>
      <c r="AF17" s="207"/>
      <c r="AG17" s="207"/>
      <c r="AH17" s="208">
        <f t="shared" si="12"/>
        <v>0</v>
      </c>
      <c r="AI17" s="207"/>
      <c r="AJ17" s="209"/>
      <c r="AK17" s="156"/>
    </row>
    <row r="18" spans="1:37" ht="18" customHeight="1" x14ac:dyDescent="0.25">
      <c r="A18" s="201"/>
      <c r="B18" s="202"/>
      <c r="C18" s="196" t="s">
        <v>223</v>
      </c>
      <c r="D18" s="185">
        <f>E18+F18</f>
        <v>55</v>
      </c>
      <c r="E18" s="214">
        <f>SUM(E16:E17)</f>
        <v>50</v>
      </c>
      <c r="F18" s="214">
        <f>SUM(F16:F17)</f>
        <v>5</v>
      </c>
      <c r="G18" s="185">
        <f>H18+I18</f>
        <v>60</v>
      </c>
      <c r="H18" s="214">
        <f>SUM(H16:H17)</f>
        <v>51</v>
      </c>
      <c r="I18" s="214">
        <f>SUM(I16:I17)</f>
        <v>9</v>
      </c>
      <c r="J18" s="185">
        <f>K18+L18</f>
        <v>58</v>
      </c>
      <c r="K18" s="214">
        <f>SUM(K16:K17)</f>
        <v>56</v>
      </c>
      <c r="L18" s="214">
        <f>SUM(L16:L17)</f>
        <v>2</v>
      </c>
      <c r="M18" s="197">
        <f t="shared" si="2"/>
        <v>173</v>
      </c>
      <c r="N18" s="197">
        <f t="shared" si="3"/>
        <v>157</v>
      </c>
      <c r="O18" s="197">
        <f t="shared" si="3"/>
        <v>16</v>
      </c>
      <c r="P18" s="215">
        <f t="shared" si="6"/>
        <v>0</v>
      </c>
      <c r="Q18" s="198"/>
      <c r="R18" s="198"/>
      <c r="S18" s="215">
        <f t="shared" si="7"/>
        <v>0</v>
      </c>
      <c r="T18" s="198"/>
      <c r="U18" s="198"/>
      <c r="V18" s="198">
        <f t="shared" si="8"/>
        <v>0</v>
      </c>
      <c r="W18" s="198"/>
      <c r="X18" s="198"/>
      <c r="Y18" s="198">
        <f t="shared" si="9"/>
        <v>0</v>
      </c>
      <c r="Z18" s="198"/>
      <c r="AA18" s="198"/>
      <c r="AB18" s="198">
        <f t="shared" si="10"/>
        <v>0</v>
      </c>
      <c r="AC18" s="198">
        <f t="shared" si="11"/>
        <v>0</v>
      </c>
      <c r="AD18" s="198">
        <f t="shared" si="11"/>
        <v>0</v>
      </c>
      <c r="AE18" s="198">
        <f t="shared" si="4"/>
        <v>0</v>
      </c>
      <c r="AF18" s="198"/>
      <c r="AG18" s="198"/>
      <c r="AH18" s="199">
        <f t="shared" si="12"/>
        <v>0</v>
      </c>
      <c r="AI18" s="198"/>
      <c r="AJ18" s="200"/>
      <c r="AK18" s="156"/>
    </row>
    <row r="19" spans="1:37" ht="18" customHeight="1" x14ac:dyDescent="0.25">
      <c r="A19" s="201"/>
      <c r="B19" s="210" t="s">
        <v>236</v>
      </c>
      <c r="C19" s="210" t="s">
        <v>236</v>
      </c>
      <c r="D19" s="185">
        <f t="shared" si="0"/>
        <v>30</v>
      </c>
      <c r="E19" s="214">
        <v>11</v>
      </c>
      <c r="F19" s="214">
        <v>19</v>
      </c>
      <c r="G19" s="185">
        <f t="shared" si="1"/>
        <v>30</v>
      </c>
      <c r="H19" s="214">
        <v>9</v>
      </c>
      <c r="I19" s="214">
        <v>21</v>
      </c>
      <c r="J19" s="185">
        <f t="shared" si="5"/>
        <v>31</v>
      </c>
      <c r="K19" s="214">
        <v>9</v>
      </c>
      <c r="L19" s="214">
        <v>22</v>
      </c>
      <c r="M19" s="185">
        <f t="shared" si="2"/>
        <v>91</v>
      </c>
      <c r="N19" s="185">
        <f t="shared" si="3"/>
        <v>29</v>
      </c>
      <c r="O19" s="185">
        <f t="shared" si="3"/>
        <v>62</v>
      </c>
      <c r="P19" s="185">
        <f t="shared" si="6"/>
        <v>0</v>
      </c>
      <c r="Q19" s="214"/>
      <c r="R19" s="214"/>
      <c r="S19" s="185">
        <f t="shared" si="7"/>
        <v>0</v>
      </c>
      <c r="T19" s="214"/>
      <c r="U19" s="214"/>
      <c r="V19" s="185">
        <f t="shared" si="8"/>
        <v>0</v>
      </c>
      <c r="W19" s="214"/>
      <c r="X19" s="214"/>
      <c r="Y19" s="185">
        <f t="shared" si="9"/>
        <v>0</v>
      </c>
      <c r="Z19" s="214"/>
      <c r="AA19" s="214"/>
      <c r="AB19" s="185">
        <f t="shared" si="10"/>
        <v>0</v>
      </c>
      <c r="AC19" s="185">
        <f t="shared" si="11"/>
        <v>0</v>
      </c>
      <c r="AD19" s="185">
        <f t="shared" si="11"/>
        <v>0</v>
      </c>
      <c r="AE19" s="187">
        <f t="shared" si="4"/>
        <v>0</v>
      </c>
      <c r="AF19" s="187"/>
      <c r="AG19" s="187"/>
      <c r="AH19" s="188">
        <f t="shared" si="12"/>
        <v>0</v>
      </c>
      <c r="AI19" s="187"/>
      <c r="AJ19" s="189"/>
      <c r="AK19" s="156"/>
    </row>
    <row r="20" spans="1:37" ht="18" customHeight="1" x14ac:dyDescent="0.25">
      <c r="A20" s="190"/>
      <c r="B20" s="539" t="s">
        <v>223</v>
      </c>
      <c r="C20" s="540"/>
      <c r="D20" s="191">
        <f t="shared" si="0"/>
        <v>85</v>
      </c>
      <c r="E20" s="191">
        <f>E18+E19</f>
        <v>61</v>
      </c>
      <c r="F20" s="191">
        <f>F18+F19</f>
        <v>24</v>
      </c>
      <c r="G20" s="191">
        <f>H20+I20</f>
        <v>90</v>
      </c>
      <c r="H20" s="191">
        <f>H18+H19</f>
        <v>60</v>
      </c>
      <c r="I20" s="191">
        <f>I18+I19</f>
        <v>30</v>
      </c>
      <c r="J20" s="191">
        <f>K20+L20</f>
        <v>89</v>
      </c>
      <c r="K20" s="191">
        <f>K18+K19</f>
        <v>65</v>
      </c>
      <c r="L20" s="191">
        <f>L18+L19</f>
        <v>24</v>
      </c>
      <c r="M20" s="191">
        <f>N20+O20</f>
        <v>264</v>
      </c>
      <c r="N20" s="191">
        <f t="shared" si="3"/>
        <v>186</v>
      </c>
      <c r="O20" s="191">
        <f t="shared" si="3"/>
        <v>78</v>
      </c>
      <c r="P20" s="191">
        <f t="shared" si="6"/>
        <v>0</v>
      </c>
      <c r="Q20" s="191"/>
      <c r="R20" s="191"/>
      <c r="S20" s="191">
        <f t="shared" si="7"/>
        <v>0</v>
      </c>
      <c r="T20" s="191"/>
      <c r="U20" s="191"/>
      <c r="V20" s="191">
        <f t="shared" si="8"/>
        <v>0</v>
      </c>
      <c r="W20" s="191"/>
      <c r="X20" s="191"/>
      <c r="Y20" s="191">
        <f t="shared" si="9"/>
        <v>0</v>
      </c>
      <c r="Z20" s="191"/>
      <c r="AA20" s="191"/>
      <c r="AB20" s="192">
        <f t="shared" si="10"/>
        <v>0</v>
      </c>
      <c r="AC20" s="192">
        <f t="shared" si="11"/>
        <v>0</v>
      </c>
      <c r="AD20" s="192">
        <f t="shared" si="11"/>
        <v>0</v>
      </c>
      <c r="AE20" s="193">
        <f t="shared" si="4"/>
        <v>0</v>
      </c>
      <c r="AF20" s="193"/>
      <c r="AG20" s="193"/>
      <c r="AH20" s="194">
        <f t="shared" si="12"/>
        <v>0</v>
      </c>
      <c r="AI20" s="193"/>
      <c r="AJ20" s="195"/>
      <c r="AK20" s="156"/>
    </row>
    <row r="21" spans="1:37" ht="18" customHeight="1" x14ac:dyDescent="0.25">
      <c r="A21" s="174" t="s">
        <v>237</v>
      </c>
      <c r="B21" s="175" t="s">
        <v>220</v>
      </c>
      <c r="C21" s="176"/>
      <c r="D21" s="177">
        <f t="shared" si="0"/>
        <v>74</v>
      </c>
      <c r="E21" s="416">
        <v>35</v>
      </c>
      <c r="F21" s="416">
        <v>39</v>
      </c>
      <c r="G21" s="170">
        <f t="shared" si="1"/>
        <v>76</v>
      </c>
      <c r="H21" s="239">
        <v>37</v>
      </c>
      <c r="I21" s="239">
        <v>39</v>
      </c>
      <c r="J21" s="177">
        <f t="shared" si="5"/>
        <v>73</v>
      </c>
      <c r="K21" s="239">
        <v>38</v>
      </c>
      <c r="L21" s="239">
        <v>35</v>
      </c>
      <c r="M21" s="177">
        <f t="shared" si="2"/>
        <v>223</v>
      </c>
      <c r="N21" s="177">
        <f t="shared" si="3"/>
        <v>110</v>
      </c>
      <c r="O21" s="170">
        <f t="shared" si="3"/>
        <v>113</v>
      </c>
      <c r="P21" s="216">
        <f t="shared" si="6"/>
        <v>0</v>
      </c>
      <c r="Q21" s="171"/>
      <c r="R21" s="171"/>
      <c r="S21" s="216">
        <f>T21+U21</f>
        <v>0</v>
      </c>
      <c r="T21" s="171"/>
      <c r="U21" s="171"/>
      <c r="V21" s="171">
        <f t="shared" si="8"/>
        <v>0</v>
      </c>
      <c r="W21" s="171"/>
      <c r="X21" s="171"/>
      <c r="Y21" s="217">
        <f t="shared" si="9"/>
        <v>0</v>
      </c>
      <c r="Z21" s="171"/>
      <c r="AA21" s="171"/>
      <c r="AB21" s="171">
        <f>AC21+AD21</f>
        <v>0</v>
      </c>
      <c r="AC21" s="171">
        <f t="shared" si="11"/>
        <v>0</v>
      </c>
      <c r="AD21" s="171">
        <f t="shared" si="11"/>
        <v>0</v>
      </c>
      <c r="AE21" s="171">
        <f t="shared" si="4"/>
        <v>0</v>
      </c>
      <c r="AF21" s="171"/>
      <c r="AG21" s="171"/>
      <c r="AH21" s="172">
        <f t="shared" si="12"/>
        <v>0</v>
      </c>
      <c r="AI21" s="171"/>
      <c r="AJ21" s="173"/>
      <c r="AK21" s="156"/>
    </row>
    <row r="22" spans="1:37" ht="18" customHeight="1" x14ac:dyDescent="0.25">
      <c r="A22" s="218" t="s">
        <v>238</v>
      </c>
      <c r="B22" s="219" t="s">
        <v>239</v>
      </c>
      <c r="C22" s="220"/>
      <c r="D22" s="178"/>
      <c r="E22" s="417"/>
      <c r="F22" s="417"/>
      <c r="G22" s="178"/>
      <c r="H22" s="417"/>
      <c r="I22" s="417"/>
      <c r="J22" s="178"/>
      <c r="K22" s="417"/>
      <c r="L22" s="417"/>
      <c r="M22" s="178"/>
      <c r="N22" s="178"/>
      <c r="O22" s="178"/>
      <c r="P22" s="221">
        <f t="shared" si="6"/>
        <v>16</v>
      </c>
      <c r="Q22" s="207">
        <v>2</v>
      </c>
      <c r="R22" s="207">
        <v>14</v>
      </c>
      <c r="S22" s="221">
        <f>T22+U22</f>
        <v>21</v>
      </c>
      <c r="T22" s="207">
        <v>10</v>
      </c>
      <c r="U22" s="207">
        <v>11</v>
      </c>
      <c r="V22" s="207">
        <f t="shared" si="8"/>
        <v>5</v>
      </c>
      <c r="W22" s="207">
        <v>1</v>
      </c>
      <c r="X22" s="207">
        <v>4</v>
      </c>
      <c r="Y22" s="207">
        <f t="shared" si="9"/>
        <v>6</v>
      </c>
      <c r="Z22" s="207">
        <v>2</v>
      </c>
      <c r="AA22" s="207">
        <v>4</v>
      </c>
      <c r="AB22" s="207">
        <f t="shared" ref="AB22:AB24" si="14">AC22+AD22</f>
        <v>48</v>
      </c>
      <c r="AC22" s="207">
        <f t="shared" si="11"/>
        <v>15</v>
      </c>
      <c r="AD22" s="207">
        <f t="shared" si="11"/>
        <v>33</v>
      </c>
      <c r="AE22" s="207"/>
      <c r="AF22" s="207"/>
      <c r="AG22" s="207"/>
      <c r="AH22" s="208"/>
      <c r="AI22" s="207"/>
      <c r="AJ22" s="222"/>
      <c r="AK22" s="156"/>
    </row>
    <row r="23" spans="1:37" ht="18" customHeight="1" x14ac:dyDescent="0.25">
      <c r="A23" s="223"/>
      <c r="B23" s="205" t="s">
        <v>240</v>
      </c>
      <c r="C23" s="205" t="s">
        <v>240</v>
      </c>
      <c r="D23" s="206">
        <f t="shared" ref="D23:D45" si="15">E23+F23</f>
        <v>48</v>
      </c>
      <c r="E23" s="221">
        <v>23</v>
      </c>
      <c r="F23" s="221">
        <v>25</v>
      </c>
      <c r="G23" s="206">
        <f t="shared" ref="G23:G83" si="16">H23+I23</f>
        <v>68</v>
      </c>
      <c r="H23" s="221">
        <v>29</v>
      </c>
      <c r="I23" s="221">
        <v>39</v>
      </c>
      <c r="J23" s="206">
        <f t="shared" ref="J23:J83" si="17">K23+L23</f>
        <v>68</v>
      </c>
      <c r="K23" s="221">
        <v>30</v>
      </c>
      <c r="L23" s="221">
        <v>38</v>
      </c>
      <c r="M23" s="206">
        <f t="shared" ref="M23:M68" si="18">N23+O23</f>
        <v>184</v>
      </c>
      <c r="N23" s="206">
        <f>E23+H23+K23</f>
        <v>82</v>
      </c>
      <c r="O23" s="206">
        <f>F23+I23+L23</f>
        <v>102</v>
      </c>
      <c r="P23" s="207">
        <f t="shared" si="6"/>
        <v>0</v>
      </c>
      <c r="Q23" s="207"/>
      <c r="R23" s="207"/>
      <c r="S23" s="207">
        <f t="shared" si="7"/>
        <v>0</v>
      </c>
      <c r="T23" s="207"/>
      <c r="U23" s="207"/>
      <c r="V23" s="207">
        <f t="shared" si="8"/>
        <v>0</v>
      </c>
      <c r="W23" s="207"/>
      <c r="X23" s="207"/>
      <c r="Y23" s="207">
        <f t="shared" si="9"/>
        <v>0</v>
      </c>
      <c r="Z23" s="207"/>
      <c r="AA23" s="207"/>
      <c r="AB23" s="207">
        <f t="shared" si="14"/>
        <v>0</v>
      </c>
      <c r="AC23" s="207"/>
      <c r="AD23" s="207"/>
      <c r="AE23" s="207">
        <f t="shared" si="4"/>
        <v>0</v>
      </c>
      <c r="AF23" s="207"/>
      <c r="AG23" s="207"/>
      <c r="AH23" s="208">
        <f t="shared" si="12"/>
        <v>0</v>
      </c>
      <c r="AI23" s="207"/>
      <c r="AJ23" s="209"/>
      <c r="AK23" s="224"/>
    </row>
    <row r="24" spans="1:37" ht="18" customHeight="1" x14ac:dyDescent="0.25">
      <c r="A24" s="201"/>
      <c r="B24" s="210" t="s">
        <v>241</v>
      </c>
      <c r="C24" s="210"/>
      <c r="D24" s="185">
        <f t="shared" si="15"/>
        <v>75</v>
      </c>
      <c r="E24" s="214">
        <v>33</v>
      </c>
      <c r="F24" s="214">
        <v>42</v>
      </c>
      <c r="G24" s="185">
        <f t="shared" si="16"/>
        <v>76</v>
      </c>
      <c r="H24" s="214">
        <v>35</v>
      </c>
      <c r="I24" s="214">
        <v>41</v>
      </c>
      <c r="J24" s="185">
        <f t="shared" si="17"/>
        <v>70</v>
      </c>
      <c r="K24" s="214">
        <v>25</v>
      </c>
      <c r="L24" s="214">
        <v>45</v>
      </c>
      <c r="M24" s="185">
        <f t="shared" si="18"/>
        <v>221</v>
      </c>
      <c r="N24" s="185">
        <f>E24+H24+K24</f>
        <v>93</v>
      </c>
      <c r="O24" s="185">
        <f>F24+I24+L24</f>
        <v>128</v>
      </c>
      <c r="P24" s="187">
        <f t="shared" si="6"/>
        <v>0</v>
      </c>
      <c r="Q24" s="187"/>
      <c r="R24" s="187"/>
      <c r="S24" s="187">
        <f t="shared" si="7"/>
        <v>0</v>
      </c>
      <c r="T24" s="187"/>
      <c r="U24" s="187"/>
      <c r="V24" s="187">
        <f t="shared" si="8"/>
        <v>0</v>
      </c>
      <c r="W24" s="187"/>
      <c r="X24" s="187"/>
      <c r="Y24" s="187">
        <f t="shared" si="9"/>
        <v>0</v>
      </c>
      <c r="Z24" s="187"/>
      <c r="AA24" s="187"/>
      <c r="AB24" s="187">
        <f t="shared" si="14"/>
        <v>0</v>
      </c>
      <c r="AC24" s="187"/>
      <c r="AD24" s="187"/>
      <c r="AE24" s="187">
        <f t="shared" si="4"/>
        <v>0</v>
      </c>
      <c r="AF24" s="187"/>
      <c r="AG24" s="187"/>
      <c r="AH24" s="188">
        <f t="shared" si="12"/>
        <v>0</v>
      </c>
      <c r="AI24" s="187"/>
      <c r="AJ24" s="189"/>
      <c r="AK24" s="156"/>
    </row>
    <row r="25" spans="1:37" ht="18" customHeight="1" x14ac:dyDescent="0.25">
      <c r="A25" s="190"/>
      <c r="B25" s="539" t="s">
        <v>223</v>
      </c>
      <c r="C25" s="540"/>
      <c r="D25" s="191">
        <f t="shared" si="15"/>
        <v>123</v>
      </c>
      <c r="E25" s="191">
        <f>SUM(E23:E24)</f>
        <v>56</v>
      </c>
      <c r="F25" s="191">
        <f>SUM(F23:F24)</f>
        <v>67</v>
      </c>
      <c r="G25" s="191">
        <f t="shared" si="16"/>
        <v>144</v>
      </c>
      <c r="H25" s="191">
        <f>SUM(H23:H24)</f>
        <v>64</v>
      </c>
      <c r="I25" s="191">
        <f>SUM(I23:I24)</f>
        <v>80</v>
      </c>
      <c r="J25" s="191">
        <f t="shared" si="17"/>
        <v>138</v>
      </c>
      <c r="K25" s="191">
        <f>SUM(K23:K24)</f>
        <v>55</v>
      </c>
      <c r="L25" s="191">
        <f>SUM(L23:L24)</f>
        <v>83</v>
      </c>
      <c r="M25" s="191">
        <f t="shared" si="18"/>
        <v>405</v>
      </c>
      <c r="N25" s="191">
        <f>SUM(N23:N24)</f>
        <v>175</v>
      </c>
      <c r="O25" s="191">
        <f>SUM(O23:O24)</f>
        <v>230</v>
      </c>
      <c r="P25" s="191">
        <f>Q25+R25</f>
        <v>16</v>
      </c>
      <c r="Q25" s="191">
        <f>SUM(Q22:Q24)</f>
        <v>2</v>
      </c>
      <c r="R25" s="191">
        <f t="shared" ref="R25:AA25" si="19">SUM(R22:R24)</f>
        <v>14</v>
      </c>
      <c r="S25" s="191">
        <f t="shared" si="19"/>
        <v>21</v>
      </c>
      <c r="T25" s="191">
        <f>SUM(T22:T24)</f>
        <v>10</v>
      </c>
      <c r="U25" s="191">
        <f t="shared" si="19"/>
        <v>11</v>
      </c>
      <c r="V25" s="191">
        <f t="shared" si="19"/>
        <v>5</v>
      </c>
      <c r="W25" s="191">
        <f t="shared" si="19"/>
        <v>1</v>
      </c>
      <c r="X25" s="191">
        <f t="shared" si="19"/>
        <v>4</v>
      </c>
      <c r="Y25" s="191">
        <f t="shared" si="19"/>
        <v>6</v>
      </c>
      <c r="Z25" s="191">
        <f t="shared" si="19"/>
        <v>2</v>
      </c>
      <c r="AA25" s="191">
        <f t="shared" si="19"/>
        <v>4</v>
      </c>
      <c r="AB25" s="192">
        <f>SUM(AB22:AB24)</f>
        <v>48</v>
      </c>
      <c r="AC25" s="192">
        <f t="shared" ref="AC25:AD25" si="20">SUM(AC22:AC24)</f>
        <v>15</v>
      </c>
      <c r="AD25" s="192">
        <f t="shared" si="20"/>
        <v>33</v>
      </c>
      <c r="AE25" s="193">
        <f t="shared" si="4"/>
        <v>0</v>
      </c>
      <c r="AF25" s="193"/>
      <c r="AG25" s="193"/>
      <c r="AH25" s="194"/>
      <c r="AI25" s="193"/>
      <c r="AJ25" s="195"/>
      <c r="AK25" s="156"/>
    </row>
    <row r="26" spans="1:37" ht="18" customHeight="1" x14ac:dyDescent="0.25">
      <c r="A26" s="167" t="s">
        <v>242</v>
      </c>
      <c r="B26" s="168" t="s">
        <v>220</v>
      </c>
      <c r="C26" s="169"/>
      <c r="D26" s="170">
        <f t="shared" si="15"/>
        <v>280</v>
      </c>
      <c r="E26" s="416">
        <v>119</v>
      </c>
      <c r="F26" s="416">
        <v>161</v>
      </c>
      <c r="G26" s="170">
        <f t="shared" si="16"/>
        <v>281</v>
      </c>
      <c r="H26" s="416">
        <v>132</v>
      </c>
      <c r="I26" s="416">
        <v>149</v>
      </c>
      <c r="J26" s="170">
        <f t="shared" si="17"/>
        <v>274</v>
      </c>
      <c r="K26" s="416">
        <v>123</v>
      </c>
      <c r="L26" s="416">
        <v>151</v>
      </c>
      <c r="M26" s="170">
        <f t="shared" si="18"/>
        <v>835</v>
      </c>
      <c r="N26" s="170">
        <f t="shared" ref="N26:O42" si="21">E26+H26+K26</f>
        <v>374</v>
      </c>
      <c r="O26" s="170">
        <f t="shared" si="21"/>
        <v>461</v>
      </c>
      <c r="P26" s="170">
        <f>Q26+R26</f>
        <v>2</v>
      </c>
      <c r="Q26" s="416">
        <v>1</v>
      </c>
      <c r="R26" s="416">
        <v>1</v>
      </c>
      <c r="S26" s="170">
        <f>T26+U26</f>
        <v>8</v>
      </c>
      <c r="T26" s="416">
        <v>2</v>
      </c>
      <c r="U26" s="416">
        <v>6</v>
      </c>
      <c r="V26" s="170">
        <f>W26+X26</f>
        <v>5</v>
      </c>
      <c r="W26" s="416">
        <v>4</v>
      </c>
      <c r="X26" s="416">
        <v>1</v>
      </c>
      <c r="Y26" s="170">
        <f>Z26+AA26</f>
        <v>3</v>
      </c>
      <c r="Z26" s="416">
        <v>2</v>
      </c>
      <c r="AA26" s="416">
        <v>1</v>
      </c>
      <c r="AB26" s="170">
        <f>AC26+AD26</f>
        <v>18</v>
      </c>
      <c r="AC26" s="170">
        <f t="shared" ref="AC26:AD27" si="22">Q26+T26+W26+Z26</f>
        <v>9</v>
      </c>
      <c r="AD26" s="170">
        <f t="shared" si="22"/>
        <v>9</v>
      </c>
      <c r="AE26" s="170">
        <f t="shared" si="4"/>
        <v>144</v>
      </c>
      <c r="AF26" s="416">
        <v>54</v>
      </c>
      <c r="AG26" s="416">
        <v>90</v>
      </c>
      <c r="AH26" s="172"/>
      <c r="AI26" s="171"/>
      <c r="AJ26" s="173"/>
      <c r="AK26" s="156"/>
    </row>
    <row r="27" spans="1:37" ht="18" customHeight="1" x14ac:dyDescent="0.25">
      <c r="A27" s="182" t="s">
        <v>243</v>
      </c>
      <c r="B27" s="196" t="s">
        <v>233</v>
      </c>
      <c r="C27" s="196" t="s">
        <v>244</v>
      </c>
      <c r="D27" s="197">
        <f t="shared" si="15"/>
        <v>35</v>
      </c>
      <c r="E27" s="204">
        <v>35</v>
      </c>
      <c r="F27" s="204">
        <v>0</v>
      </c>
      <c r="G27" s="197">
        <f t="shared" si="16"/>
        <v>36</v>
      </c>
      <c r="H27" s="204">
        <v>36</v>
      </c>
      <c r="I27" s="204">
        <v>0</v>
      </c>
      <c r="J27" s="197">
        <f t="shared" si="17"/>
        <v>35</v>
      </c>
      <c r="K27" s="204">
        <v>35</v>
      </c>
      <c r="L27" s="204">
        <v>0</v>
      </c>
      <c r="M27" s="197">
        <f t="shared" si="18"/>
        <v>106</v>
      </c>
      <c r="N27" s="197">
        <f t="shared" si="21"/>
        <v>106</v>
      </c>
      <c r="O27" s="197">
        <f t="shared" si="21"/>
        <v>0</v>
      </c>
      <c r="P27" s="197">
        <f>Q27+R27</f>
        <v>7</v>
      </c>
      <c r="Q27" s="204">
        <v>7</v>
      </c>
      <c r="R27" s="204">
        <v>0</v>
      </c>
      <c r="S27" s="197">
        <f>T27+U27</f>
        <v>3</v>
      </c>
      <c r="T27" s="204">
        <v>3</v>
      </c>
      <c r="U27" s="204">
        <v>0</v>
      </c>
      <c r="V27" s="197">
        <f>W27+X27</f>
        <v>6</v>
      </c>
      <c r="W27" s="204">
        <v>6</v>
      </c>
      <c r="X27" s="204"/>
      <c r="Y27" s="197">
        <f>Z27+AA27</f>
        <v>4</v>
      </c>
      <c r="Z27" s="204">
        <v>4</v>
      </c>
      <c r="AA27" s="204"/>
      <c r="AB27" s="197">
        <f>AC27+AD27</f>
        <v>20</v>
      </c>
      <c r="AC27" s="197">
        <f t="shared" si="22"/>
        <v>20</v>
      </c>
      <c r="AD27" s="197">
        <f t="shared" si="22"/>
        <v>0</v>
      </c>
      <c r="AE27" s="198">
        <f t="shared" si="4"/>
        <v>0</v>
      </c>
      <c r="AF27" s="198"/>
      <c r="AG27" s="198"/>
      <c r="AH27" s="199"/>
      <c r="AI27" s="198"/>
      <c r="AJ27" s="200"/>
      <c r="AK27" s="156"/>
    </row>
    <row r="28" spans="1:37" ht="18" customHeight="1" x14ac:dyDescent="0.25">
      <c r="A28" s="201"/>
      <c r="B28" s="202"/>
      <c r="C28" s="196" t="s">
        <v>245</v>
      </c>
      <c r="D28" s="197">
        <f t="shared" si="15"/>
        <v>35</v>
      </c>
      <c r="E28" s="204">
        <v>32</v>
      </c>
      <c r="F28" s="204">
        <v>3</v>
      </c>
      <c r="G28" s="197">
        <f t="shared" si="16"/>
        <v>36</v>
      </c>
      <c r="H28" s="204">
        <v>33</v>
      </c>
      <c r="I28" s="204">
        <v>3</v>
      </c>
      <c r="J28" s="197">
        <f t="shared" si="17"/>
        <v>34</v>
      </c>
      <c r="K28" s="204">
        <v>33</v>
      </c>
      <c r="L28" s="204">
        <v>1</v>
      </c>
      <c r="M28" s="197">
        <f t="shared" si="18"/>
        <v>105</v>
      </c>
      <c r="N28" s="197">
        <f t="shared" si="21"/>
        <v>98</v>
      </c>
      <c r="O28" s="197">
        <f t="shared" si="21"/>
        <v>7</v>
      </c>
      <c r="P28" s="198"/>
      <c r="Q28" s="204"/>
      <c r="R28" s="204"/>
      <c r="S28" s="198"/>
      <c r="T28" s="204"/>
      <c r="U28" s="204"/>
      <c r="V28" s="198"/>
      <c r="W28" s="204"/>
      <c r="X28" s="204"/>
      <c r="Y28" s="198"/>
      <c r="Z28" s="204"/>
      <c r="AA28" s="204"/>
      <c r="AB28" s="198"/>
      <c r="AC28" s="198"/>
      <c r="AD28" s="198"/>
      <c r="AE28" s="198">
        <f t="shared" si="4"/>
        <v>0</v>
      </c>
      <c r="AF28" s="198"/>
      <c r="AG28" s="198"/>
      <c r="AH28" s="199"/>
      <c r="AI28" s="198"/>
      <c r="AJ28" s="200"/>
      <c r="AK28" s="156"/>
    </row>
    <row r="29" spans="1:37" ht="18" customHeight="1" x14ac:dyDescent="0.25">
      <c r="A29" s="201"/>
      <c r="B29" s="202" t="s">
        <v>228</v>
      </c>
      <c r="C29" s="196" t="s">
        <v>246</v>
      </c>
      <c r="D29" s="197">
        <f>E29+F29</f>
        <v>35</v>
      </c>
      <c r="E29" s="204">
        <v>31</v>
      </c>
      <c r="F29" s="204">
        <v>4</v>
      </c>
      <c r="G29" s="197">
        <f t="shared" si="16"/>
        <v>36</v>
      </c>
      <c r="H29" s="204">
        <v>30</v>
      </c>
      <c r="I29" s="204">
        <v>6</v>
      </c>
      <c r="J29" s="197">
        <f t="shared" si="17"/>
        <v>33</v>
      </c>
      <c r="K29" s="204">
        <v>28</v>
      </c>
      <c r="L29" s="204">
        <v>5</v>
      </c>
      <c r="M29" s="197">
        <f t="shared" si="18"/>
        <v>104</v>
      </c>
      <c r="N29" s="197">
        <f t="shared" si="21"/>
        <v>89</v>
      </c>
      <c r="O29" s="197">
        <f t="shared" si="21"/>
        <v>15</v>
      </c>
      <c r="P29" s="198"/>
      <c r="Q29" s="204"/>
      <c r="R29" s="204"/>
      <c r="S29" s="198"/>
      <c r="T29" s="204"/>
      <c r="U29" s="204"/>
      <c r="V29" s="198"/>
      <c r="W29" s="204"/>
      <c r="X29" s="204"/>
      <c r="Y29" s="198"/>
      <c r="Z29" s="204"/>
      <c r="AA29" s="204"/>
      <c r="AB29" s="198"/>
      <c r="AC29" s="198"/>
      <c r="AD29" s="198"/>
      <c r="AE29" s="198">
        <f t="shared" si="4"/>
        <v>0</v>
      </c>
      <c r="AF29" s="198"/>
      <c r="AG29" s="198"/>
      <c r="AH29" s="199"/>
      <c r="AI29" s="198"/>
      <c r="AJ29" s="200"/>
      <c r="AK29" s="156"/>
    </row>
    <row r="30" spans="1:37" ht="18" customHeight="1" x14ac:dyDescent="0.25">
      <c r="A30" s="201"/>
      <c r="B30" s="202"/>
      <c r="C30" s="196" t="s">
        <v>247</v>
      </c>
      <c r="D30" s="197">
        <f t="shared" si="15"/>
        <v>35</v>
      </c>
      <c r="E30" s="204">
        <v>25</v>
      </c>
      <c r="F30" s="204">
        <v>10</v>
      </c>
      <c r="G30" s="197">
        <f t="shared" si="16"/>
        <v>36</v>
      </c>
      <c r="H30" s="204">
        <v>18</v>
      </c>
      <c r="I30" s="204">
        <v>18</v>
      </c>
      <c r="J30" s="197">
        <f t="shared" si="17"/>
        <v>35</v>
      </c>
      <c r="K30" s="204">
        <v>25</v>
      </c>
      <c r="L30" s="204">
        <v>10</v>
      </c>
      <c r="M30" s="197">
        <f t="shared" si="18"/>
        <v>106</v>
      </c>
      <c r="N30" s="197">
        <f t="shared" si="21"/>
        <v>68</v>
      </c>
      <c r="O30" s="197">
        <f t="shared" si="21"/>
        <v>38</v>
      </c>
      <c r="P30" s="197">
        <f>Q30+R30</f>
        <v>3</v>
      </c>
      <c r="Q30" s="204">
        <v>3</v>
      </c>
      <c r="R30" s="204"/>
      <c r="S30" s="197">
        <f>T30+U30</f>
        <v>3</v>
      </c>
      <c r="T30" s="204">
        <v>3</v>
      </c>
      <c r="U30" s="204">
        <v>0</v>
      </c>
      <c r="V30" s="197">
        <f>W30+X30</f>
        <v>6</v>
      </c>
      <c r="W30" s="204">
        <v>3</v>
      </c>
      <c r="X30" s="204">
        <v>3</v>
      </c>
      <c r="Y30" s="197">
        <f>Z30+AA30</f>
        <v>1</v>
      </c>
      <c r="Z30" s="204">
        <v>1</v>
      </c>
      <c r="AA30" s="204"/>
      <c r="AB30" s="197">
        <f>AC30+AD30</f>
        <v>13</v>
      </c>
      <c r="AC30" s="197">
        <f>Q30+T30+W30+Z30</f>
        <v>10</v>
      </c>
      <c r="AD30" s="197">
        <f>R30+U30+X30+AA30</f>
        <v>3</v>
      </c>
      <c r="AE30" s="198">
        <f t="shared" si="4"/>
        <v>0</v>
      </c>
      <c r="AF30" s="198"/>
      <c r="AG30" s="198"/>
      <c r="AH30" s="199"/>
      <c r="AI30" s="198"/>
      <c r="AJ30" s="200"/>
      <c r="AK30" s="156"/>
    </row>
    <row r="31" spans="1:37" ht="18" customHeight="1" x14ac:dyDescent="0.25">
      <c r="A31" s="201"/>
      <c r="B31" s="202"/>
      <c r="C31" s="225" t="s">
        <v>248</v>
      </c>
      <c r="D31" s="197"/>
      <c r="E31" s="204"/>
      <c r="F31" s="204"/>
      <c r="G31" s="197"/>
      <c r="H31" s="204"/>
      <c r="I31" s="204"/>
      <c r="J31" s="197"/>
      <c r="K31" s="204"/>
      <c r="L31" s="204"/>
      <c r="M31" s="197"/>
      <c r="N31" s="197"/>
      <c r="O31" s="197"/>
      <c r="P31" s="197">
        <f>Q31+R31</f>
        <v>3</v>
      </c>
      <c r="Q31" s="204">
        <v>2</v>
      </c>
      <c r="R31" s="204">
        <v>1</v>
      </c>
      <c r="S31" s="197">
        <f>T31+U31</f>
        <v>6</v>
      </c>
      <c r="T31" s="204">
        <v>1</v>
      </c>
      <c r="U31" s="204">
        <v>5</v>
      </c>
      <c r="V31" s="197">
        <f>W31+X31</f>
        <v>3</v>
      </c>
      <c r="W31" s="204">
        <v>1</v>
      </c>
      <c r="X31" s="204">
        <v>2</v>
      </c>
      <c r="Y31" s="197">
        <f>Z31+AA31</f>
        <v>3</v>
      </c>
      <c r="Z31" s="204">
        <v>0</v>
      </c>
      <c r="AA31" s="204">
        <v>3</v>
      </c>
      <c r="AB31" s="197">
        <f>AC31+AD31</f>
        <v>15</v>
      </c>
      <c r="AC31" s="197">
        <f>Q31+T31+W31+Z31</f>
        <v>4</v>
      </c>
      <c r="AD31" s="197">
        <f>R31+U31+X31+AA31</f>
        <v>11</v>
      </c>
      <c r="AE31" s="198"/>
      <c r="AF31" s="198"/>
      <c r="AG31" s="198"/>
      <c r="AH31" s="199"/>
      <c r="AI31" s="198"/>
      <c r="AJ31" s="200"/>
      <c r="AK31" s="156"/>
    </row>
    <row r="32" spans="1:37" ht="18" customHeight="1" x14ac:dyDescent="0.25">
      <c r="A32" s="201"/>
      <c r="B32" s="202" t="s">
        <v>228</v>
      </c>
      <c r="C32" s="196" t="s">
        <v>249</v>
      </c>
      <c r="D32" s="197">
        <f t="shared" si="15"/>
        <v>30</v>
      </c>
      <c r="E32" s="204">
        <v>3</v>
      </c>
      <c r="F32" s="204">
        <v>27</v>
      </c>
      <c r="G32" s="197">
        <f t="shared" si="16"/>
        <v>30</v>
      </c>
      <c r="H32" s="204">
        <v>3</v>
      </c>
      <c r="I32" s="204">
        <v>27</v>
      </c>
      <c r="J32" s="197">
        <f t="shared" si="17"/>
        <v>30</v>
      </c>
      <c r="K32" s="204">
        <v>4</v>
      </c>
      <c r="L32" s="204">
        <v>26</v>
      </c>
      <c r="M32" s="197">
        <f t="shared" si="18"/>
        <v>90</v>
      </c>
      <c r="N32" s="197">
        <f t="shared" si="21"/>
        <v>10</v>
      </c>
      <c r="O32" s="197">
        <f t="shared" si="21"/>
        <v>80</v>
      </c>
      <c r="P32" s="198"/>
      <c r="Q32" s="204"/>
      <c r="R32" s="204"/>
      <c r="S32" s="198"/>
      <c r="T32" s="204"/>
      <c r="U32" s="204"/>
      <c r="V32" s="198"/>
      <c r="W32" s="204"/>
      <c r="X32" s="204"/>
      <c r="Y32" s="198"/>
      <c r="Z32" s="204"/>
      <c r="AA32" s="204"/>
      <c r="AB32" s="198"/>
      <c r="AC32" s="198"/>
      <c r="AD32" s="198"/>
      <c r="AE32" s="198">
        <f t="shared" si="4"/>
        <v>0</v>
      </c>
      <c r="AF32" s="198"/>
      <c r="AG32" s="198"/>
      <c r="AH32" s="199"/>
      <c r="AI32" s="198"/>
      <c r="AJ32" s="200"/>
      <c r="AK32" s="156"/>
    </row>
    <row r="33" spans="1:37" ht="18" customHeight="1" x14ac:dyDescent="0.25">
      <c r="A33" s="201"/>
      <c r="B33" s="202"/>
      <c r="C33" s="196" t="s">
        <v>250</v>
      </c>
      <c r="D33" s="197">
        <f t="shared" si="15"/>
        <v>70</v>
      </c>
      <c r="E33" s="204">
        <v>20</v>
      </c>
      <c r="F33" s="204">
        <v>50</v>
      </c>
      <c r="G33" s="197">
        <f t="shared" si="16"/>
        <v>70</v>
      </c>
      <c r="H33" s="204">
        <v>20</v>
      </c>
      <c r="I33" s="204">
        <v>50</v>
      </c>
      <c r="J33" s="197">
        <f>K33+L33</f>
        <v>69</v>
      </c>
      <c r="K33" s="204">
        <v>21</v>
      </c>
      <c r="L33" s="204">
        <v>48</v>
      </c>
      <c r="M33" s="197">
        <f t="shared" si="18"/>
        <v>209</v>
      </c>
      <c r="N33" s="197">
        <f t="shared" si="21"/>
        <v>61</v>
      </c>
      <c r="O33" s="197">
        <f t="shared" si="21"/>
        <v>148</v>
      </c>
      <c r="P33" s="197"/>
      <c r="Q33" s="204"/>
      <c r="R33" s="204"/>
      <c r="S33" s="197"/>
      <c r="T33" s="204"/>
      <c r="U33" s="204"/>
      <c r="V33" s="197"/>
      <c r="W33" s="204"/>
      <c r="X33" s="204"/>
      <c r="Y33" s="197"/>
      <c r="Z33" s="204"/>
      <c r="AA33" s="204"/>
      <c r="AB33" s="197"/>
      <c r="AC33" s="197"/>
      <c r="AD33" s="197"/>
      <c r="AE33" s="198">
        <f t="shared" si="4"/>
        <v>0</v>
      </c>
      <c r="AF33" s="198"/>
      <c r="AG33" s="198"/>
      <c r="AH33" s="199"/>
      <c r="AI33" s="198"/>
      <c r="AJ33" s="200"/>
      <c r="AK33" s="156"/>
    </row>
    <row r="34" spans="1:37" ht="18" customHeight="1" x14ac:dyDescent="0.25">
      <c r="A34" s="201"/>
      <c r="B34" s="202"/>
      <c r="C34" s="210" t="s">
        <v>223</v>
      </c>
      <c r="D34" s="185">
        <f>E34+F34</f>
        <v>240</v>
      </c>
      <c r="E34" s="185">
        <f>SUM(E27:E33)</f>
        <v>146</v>
      </c>
      <c r="F34" s="185">
        <f>SUM(F27:F33)</f>
        <v>94</v>
      </c>
      <c r="G34" s="185">
        <f t="shared" si="16"/>
        <v>244</v>
      </c>
      <c r="H34" s="185">
        <f>SUM(H27:H33)</f>
        <v>140</v>
      </c>
      <c r="I34" s="185">
        <f>SUM(I27:I33)</f>
        <v>104</v>
      </c>
      <c r="J34" s="185">
        <f t="shared" si="17"/>
        <v>236</v>
      </c>
      <c r="K34" s="185">
        <f>SUM(K27:K33)</f>
        <v>146</v>
      </c>
      <c r="L34" s="185">
        <f>SUM(L27:L33)</f>
        <v>90</v>
      </c>
      <c r="M34" s="185">
        <f t="shared" si="18"/>
        <v>720</v>
      </c>
      <c r="N34" s="185">
        <f t="shared" si="21"/>
        <v>432</v>
      </c>
      <c r="O34" s="185">
        <f t="shared" si="21"/>
        <v>288</v>
      </c>
      <c r="P34" s="185">
        <f>Q34+R34</f>
        <v>13</v>
      </c>
      <c r="Q34" s="185">
        <f>SUM(Q27:Q33)</f>
        <v>12</v>
      </c>
      <c r="R34" s="185">
        <f>SUM(R27:R33)</f>
        <v>1</v>
      </c>
      <c r="S34" s="185">
        <f>T34+U34</f>
        <v>12</v>
      </c>
      <c r="T34" s="185">
        <f>SUM(T27:T33)</f>
        <v>7</v>
      </c>
      <c r="U34" s="185">
        <f>SUM(U27:U33)</f>
        <v>5</v>
      </c>
      <c r="V34" s="185">
        <f>W34+X34</f>
        <v>15</v>
      </c>
      <c r="W34" s="185">
        <f>SUM(W27:W33)</f>
        <v>10</v>
      </c>
      <c r="X34" s="185">
        <f>SUM(X27:X33)</f>
        <v>5</v>
      </c>
      <c r="Y34" s="185">
        <f>Z34+AA34</f>
        <v>8</v>
      </c>
      <c r="Z34" s="185">
        <f>SUM(Z27:Z33)</f>
        <v>5</v>
      </c>
      <c r="AA34" s="185">
        <f>SUM(AA27:AA33)</f>
        <v>3</v>
      </c>
      <c r="AB34" s="185">
        <f>AC34+AD34</f>
        <v>48</v>
      </c>
      <c r="AC34" s="185">
        <f>Q34+T34+W34+Z34</f>
        <v>34</v>
      </c>
      <c r="AD34" s="185">
        <f>R34+U34+X34+AA34</f>
        <v>14</v>
      </c>
      <c r="AE34" s="187">
        <f t="shared" si="4"/>
        <v>0</v>
      </c>
      <c r="AF34" s="187"/>
      <c r="AG34" s="187"/>
      <c r="AH34" s="188"/>
      <c r="AI34" s="187"/>
      <c r="AJ34" s="189"/>
      <c r="AK34" s="156"/>
    </row>
    <row r="35" spans="1:37" ht="18" customHeight="1" x14ac:dyDescent="0.25">
      <c r="A35" s="201"/>
      <c r="B35" s="210" t="s">
        <v>251</v>
      </c>
      <c r="C35" s="210" t="s">
        <v>251</v>
      </c>
      <c r="D35" s="185">
        <f t="shared" si="15"/>
        <v>25</v>
      </c>
      <c r="E35" s="214">
        <v>2</v>
      </c>
      <c r="F35" s="214">
        <v>23</v>
      </c>
      <c r="G35" s="185">
        <f t="shared" si="16"/>
        <v>24</v>
      </c>
      <c r="H35" s="214">
        <v>8</v>
      </c>
      <c r="I35" s="214">
        <v>16</v>
      </c>
      <c r="J35" s="185">
        <f t="shared" si="17"/>
        <v>20</v>
      </c>
      <c r="K35" s="214">
        <v>1</v>
      </c>
      <c r="L35" s="214">
        <v>19</v>
      </c>
      <c r="M35" s="185">
        <f t="shared" si="18"/>
        <v>69</v>
      </c>
      <c r="N35" s="185">
        <f t="shared" si="21"/>
        <v>11</v>
      </c>
      <c r="O35" s="185">
        <f t="shared" si="21"/>
        <v>58</v>
      </c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>
        <f t="shared" si="4"/>
        <v>0</v>
      </c>
      <c r="AF35" s="187"/>
      <c r="AG35" s="187"/>
      <c r="AH35" s="188"/>
      <c r="AI35" s="187"/>
      <c r="AJ35" s="189"/>
      <c r="AK35" s="156"/>
    </row>
    <row r="36" spans="1:37" ht="18" customHeight="1" x14ac:dyDescent="0.25">
      <c r="A36" s="201"/>
      <c r="B36" s="533" t="s">
        <v>223</v>
      </c>
      <c r="C36" s="535"/>
      <c r="D36" s="197">
        <f>E36+F36</f>
        <v>265</v>
      </c>
      <c r="E36" s="197">
        <f>E34+E35</f>
        <v>148</v>
      </c>
      <c r="F36" s="197">
        <f>F34+F35</f>
        <v>117</v>
      </c>
      <c r="G36" s="197">
        <f t="shared" si="16"/>
        <v>268</v>
      </c>
      <c r="H36" s="197">
        <f>H34+H35</f>
        <v>148</v>
      </c>
      <c r="I36" s="197">
        <f>I34+I35</f>
        <v>120</v>
      </c>
      <c r="J36" s="197">
        <f t="shared" si="17"/>
        <v>256</v>
      </c>
      <c r="K36" s="197">
        <f>K34+K35</f>
        <v>147</v>
      </c>
      <c r="L36" s="197">
        <f>L34+L35</f>
        <v>109</v>
      </c>
      <c r="M36" s="197">
        <f t="shared" si="18"/>
        <v>789</v>
      </c>
      <c r="N36" s="197">
        <f t="shared" si="21"/>
        <v>443</v>
      </c>
      <c r="O36" s="197">
        <f t="shared" si="21"/>
        <v>346</v>
      </c>
      <c r="P36" s="197">
        <f>Q36+R36</f>
        <v>13</v>
      </c>
      <c r="Q36" s="197">
        <f>Q34+Q35</f>
        <v>12</v>
      </c>
      <c r="R36" s="197">
        <f>R34+R35</f>
        <v>1</v>
      </c>
      <c r="S36" s="197">
        <f>T36+U36</f>
        <v>12</v>
      </c>
      <c r="T36" s="197">
        <f>T34+T35</f>
        <v>7</v>
      </c>
      <c r="U36" s="197">
        <f>U34+U35</f>
        <v>5</v>
      </c>
      <c r="V36" s="197">
        <f>W36+X36</f>
        <v>15</v>
      </c>
      <c r="W36" s="197">
        <f>W34+W35</f>
        <v>10</v>
      </c>
      <c r="X36" s="197">
        <f>X34+X35</f>
        <v>5</v>
      </c>
      <c r="Y36" s="197">
        <f>Z36+AA36</f>
        <v>8</v>
      </c>
      <c r="Z36" s="197">
        <f>Z34+Z35</f>
        <v>5</v>
      </c>
      <c r="AA36" s="197">
        <f>AA34+AA35</f>
        <v>3</v>
      </c>
      <c r="AB36" s="226">
        <f>AC36+AD36</f>
        <v>48</v>
      </c>
      <c r="AC36" s="226">
        <f>Q36+T36+W36+Z36</f>
        <v>34</v>
      </c>
      <c r="AD36" s="226">
        <f>R36+U36+X36+AA36</f>
        <v>14</v>
      </c>
      <c r="AE36" s="198">
        <f t="shared" si="4"/>
        <v>0</v>
      </c>
      <c r="AF36" s="198"/>
      <c r="AG36" s="198"/>
      <c r="AH36" s="199"/>
      <c r="AI36" s="198"/>
      <c r="AJ36" s="200"/>
      <c r="AK36" s="156"/>
    </row>
    <row r="37" spans="1:37" ht="18" customHeight="1" x14ac:dyDescent="0.25">
      <c r="A37" s="174" t="s">
        <v>252</v>
      </c>
      <c r="B37" s="175" t="s">
        <v>236</v>
      </c>
      <c r="C37" s="175" t="s">
        <v>236</v>
      </c>
      <c r="D37" s="177">
        <f>E37+F37</f>
        <v>227</v>
      </c>
      <c r="E37" s="239">
        <v>95</v>
      </c>
      <c r="F37" s="239">
        <v>132</v>
      </c>
      <c r="G37" s="177">
        <f>H37+I37</f>
        <v>228</v>
      </c>
      <c r="H37" s="239">
        <v>86</v>
      </c>
      <c r="I37" s="239">
        <v>142</v>
      </c>
      <c r="J37" s="177">
        <f>K37+L37</f>
        <v>224</v>
      </c>
      <c r="K37" s="239">
        <v>85</v>
      </c>
      <c r="L37" s="239">
        <v>139</v>
      </c>
      <c r="M37" s="177">
        <f t="shared" si="18"/>
        <v>679</v>
      </c>
      <c r="N37" s="177">
        <f t="shared" si="21"/>
        <v>266</v>
      </c>
      <c r="O37" s="177">
        <f t="shared" si="21"/>
        <v>413</v>
      </c>
      <c r="P37" s="177">
        <f>Q37+R37</f>
        <v>5</v>
      </c>
      <c r="Q37" s="239">
        <v>3</v>
      </c>
      <c r="R37" s="239">
        <v>2</v>
      </c>
      <c r="S37" s="177">
        <f>T37+U37</f>
        <v>4</v>
      </c>
      <c r="T37" s="239">
        <v>2</v>
      </c>
      <c r="U37" s="239">
        <v>2</v>
      </c>
      <c r="V37" s="177">
        <f>W37+X37</f>
        <v>3</v>
      </c>
      <c r="W37" s="239">
        <v>2</v>
      </c>
      <c r="X37" s="239">
        <v>1</v>
      </c>
      <c r="Y37" s="177">
        <f>Z37+AA37</f>
        <v>3</v>
      </c>
      <c r="Z37" s="239">
        <v>2</v>
      </c>
      <c r="AA37" s="239">
        <v>1</v>
      </c>
      <c r="AB37" s="177">
        <f>AC37+AD37</f>
        <v>15</v>
      </c>
      <c r="AC37" s="177">
        <f>Q37+T37+W37+Z37</f>
        <v>9</v>
      </c>
      <c r="AD37" s="177">
        <f>R37+U37+X37+AA37</f>
        <v>6</v>
      </c>
      <c r="AE37" s="179">
        <f t="shared" si="4"/>
        <v>0</v>
      </c>
      <c r="AF37" s="179"/>
      <c r="AG37" s="179"/>
      <c r="AH37" s="180"/>
      <c r="AI37" s="179"/>
      <c r="AJ37" s="181"/>
      <c r="AK37" s="156"/>
    </row>
    <row r="38" spans="1:37" ht="18" customHeight="1" x14ac:dyDescent="0.25">
      <c r="A38" s="201"/>
      <c r="B38" s="227" t="s">
        <v>253</v>
      </c>
      <c r="C38" s="210" t="s">
        <v>254</v>
      </c>
      <c r="D38" s="185">
        <f>E38+F38</f>
        <v>34</v>
      </c>
      <c r="E38" s="185">
        <v>23</v>
      </c>
      <c r="F38" s="185">
        <v>11</v>
      </c>
      <c r="G38" s="185">
        <f>H38+I38</f>
        <v>33</v>
      </c>
      <c r="H38" s="185">
        <v>25</v>
      </c>
      <c r="I38" s="185">
        <v>8</v>
      </c>
      <c r="J38" s="185">
        <f>K38+L38</f>
        <v>32</v>
      </c>
      <c r="K38" s="185">
        <v>23</v>
      </c>
      <c r="L38" s="185">
        <v>9</v>
      </c>
      <c r="M38" s="185">
        <f>N38+O38</f>
        <v>99</v>
      </c>
      <c r="N38" s="185">
        <f t="shared" si="21"/>
        <v>71</v>
      </c>
      <c r="O38" s="185">
        <f t="shared" si="21"/>
        <v>28</v>
      </c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7">
        <f t="shared" si="4"/>
        <v>0</v>
      </c>
      <c r="AF38" s="187"/>
      <c r="AG38" s="187"/>
      <c r="AH38" s="188"/>
      <c r="AI38" s="187"/>
      <c r="AJ38" s="189"/>
      <c r="AK38" s="156"/>
    </row>
    <row r="39" spans="1:37" ht="18" customHeight="1" x14ac:dyDescent="0.25">
      <c r="A39" s="201" t="s">
        <v>228</v>
      </c>
      <c r="B39" s="210" t="s">
        <v>255</v>
      </c>
      <c r="C39" s="210" t="s">
        <v>256</v>
      </c>
      <c r="D39" s="185">
        <f t="shared" si="15"/>
        <v>40</v>
      </c>
      <c r="E39" s="185">
        <v>4</v>
      </c>
      <c r="F39" s="185">
        <v>36</v>
      </c>
      <c r="G39" s="185">
        <f t="shared" si="16"/>
        <v>39</v>
      </c>
      <c r="H39" s="185">
        <v>8</v>
      </c>
      <c r="I39" s="185">
        <v>31</v>
      </c>
      <c r="J39" s="185">
        <f t="shared" si="17"/>
        <v>32</v>
      </c>
      <c r="K39" s="185">
        <v>9</v>
      </c>
      <c r="L39" s="185">
        <v>23</v>
      </c>
      <c r="M39" s="185">
        <f>N39+O39</f>
        <v>111</v>
      </c>
      <c r="N39" s="185">
        <f t="shared" si="21"/>
        <v>21</v>
      </c>
      <c r="O39" s="185">
        <f t="shared" si="21"/>
        <v>90</v>
      </c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>
        <f t="shared" si="4"/>
        <v>0</v>
      </c>
      <c r="AF39" s="187"/>
      <c r="AG39" s="187"/>
      <c r="AH39" s="188"/>
      <c r="AI39" s="187"/>
      <c r="AJ39" s="189"/>
      <c r="AK39" s="156"/>
    </row>
    <row r="40" spans="1:37" ht="18" customHeight="1" x14ac:dyDescent="0.25">
      <c r="A40" s="190"/>
      <c r="B40" s="539" t="s">
        <v>223</v>
      </c>
      <c r="C40" s="540"/>
      <c r="D40" s="191">
        <f>E40+F40</f>
        <v>301</v>
      </c>
      <c r="E40" s="191">
        <f>SUM(E37:E39)</f>
        <v>122</v>
      </c>
      <c r="F40" s="191">
        <f>SUM(F37:F39)</f>
        <v>179</v>
      </c>
      <c r="G40" s="191">
        <f t="shared" si="16"/>
        <v>300</v>
      </c>
      <c r="H40" s="191">
        <f>SUM(H37:H39)</f>
        <v>119</v>
      </c>
      <c r="I40" s="191">
        <f>SUM(I37:I39)</f>
        <v>181</v>
      </c>
      <c r="J40" s="191">
        <f t="shared" si="17"/>
        <v>288</v>
      </c>
      <c r="K40" s="191">
        <f>SUM(K37:K39)</f>
        <v>117</v>
      </c>
      <c r="L40" s="191">
        <f>SUM(L37:L39)</f>
        <v>171</v>
      </c>
      <c r="M40" s="191">
        <f t="shared" si="18"/>
        <v>889</v>
      </c>
      <c r="N40" s="191">
        <f t="shared" si="21"/>
        <v>358</v>
      </c>
      <c r="O40" s="191">
        <f t="shared" si="21"/>
        <v>531</v>
      </c>
      <c r="P40" s="191">
        <f>Q40+R40</f>
        <v>5</v>
      </c>
      <c r="Q40" s="191">
        <f>SUM(Q37:Q39)</f>
        <v>3</v>
      </c>
      <c r="R40" s="191">
        <f>SUM(R37:R39)</f>
        <v>2</v>
      </c>
      <c r="S40" s="191">
        <f>T40+U40</f>
        <v>4</v>
      </c>
      <c r="T40" s="191">
        <f>SUM(T37:T39)</f>
        <v>2</v>
      </c>
      <c r="U40" s="191">
        <f>SUM(U37:U39)</f>
        <v>2</v>
      </c>
      <c r="V40" s="191">
        <f>W40+X40</f>
        <v>3</v>
      </c>
      <c r="W40" s="191">
        <f>SUM(W37:W39)</f>
        <v>2</v>
      </c>
      <c r="X40" s="191">
        <f>SUM(X37:X39)</f>
        <v>1</v>
      </c>
      <c r="Y40" s="191">
        <f>Z40+AA40</f>
        <v>3</v>
      </c>
      <c r="Z40" s="191">
        <f>SUM(Z37:Z39)</f>
        <v>2</v>
      </c>
      <c r="AA40" s="191">
        <f>SUM(AA37:AA39)</f>
        <v>1</v>
      </c>
      <c r="AB40" s="191">
        <f>AC40+AD40</f>
        <v>15</v>
      </c>
      <c r="AC40" s="191">
        <f>Q40+T40+W40+Z40</f>
        <v>9</v>
      </c>
      <c r="AD40" s="191">
        <f>R40+U40+X40+AA40</f>
        <v>6</v>
      </c>
      <c r="AE40" s="193">
        <f t="shared" si="4"/>
        <v>0</v>
      </c>
      <c r="AF40" s="193"/>
      <c r="AG40" s="193"/>
      <c r="AH40" s="194"/>
      <c r="AI40" s="193"/>
      <c r="AJ40" s="195"/>
      <c r="AK40" s="156"/>
    </row>
    <row r="41" spans="1:37" ht="18" customHeight="1" x14ac:dyDescent="0.25">
      <c r="A41" s="182" t="s">
        <v>257</v>
      </c>
      <c r="B41" s="196" t="s">
        <v>220</v>
      </c>
      <c r="C41" s="202"/>
      <c r="D41" s="197">
        <f t="shared" si="15"/>
        <v>234</v>
      </c>
      <c r="E41" s="204">
        <v>113</v>
      </c>
      <c r="F41" s="204">
        <v>121</v>
      </c>
      <c r="G41" s="197">
        <f t="shared" si="16"/>
        <v>237</v>
      </c>
      <c r="H41" s="204">
        <v>119</v>
      </c>
      <c r="I41" s="204">
        <v>118</v>
      </c>
      <c r="J41" s="197">
        <f t="shared" si="17"/>
        <v>221</v>
      </c>
      <c r="K41" s="204">
        <v>105</v>
      </c>
      <c r="L41" s="204">
        <v>116</v>
      </c>
      <c r="M41" s="197">
        <f t="shared" si="18"/>
        <v>692</v>
      </c>
      <c r="N41" s="197">
        <f t="shared" si="21"/>
        <v>337</v>
      </c>
      <c r="O41" s="197">
        <f t="shared" si="21"/>
        <v>355</v>
      </c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>
        <f t="shared" si="4"/>
        <v>0</v>
      </c>
      <c r="AF41" s="198"/>
      <c r="AG41" s="198"/>
      <c r="AH41" s="199"/>
      <c r="AI41" s="198"/>
      <c r="AJ41" s="200"/>
      <c r="AK41" s="156"/>
    </row>
    <row r="42" spans="1:37" ht="18" customHeight="1" x14ac:dyDescent="0.25">
      <c r="A42" s="174" t="s">
        <v>258</v>
      </c>
      <c r="B42" s="175" t="s">
        <v>220</v>
      </c>
      <c r="C42" s="176"/>
      <c r="D42" s="177">
        <f t="shared" si="15"/>
        <v>156</v>
      </c>
      <c r="E42" s="239">
        <v>83</v>
      </c>
      <c r="F42" s="239">
        <v>73</v>
      </c>
      <c r="G42" s="177">
        <f t="shared" si="16"/>
        <v>158</v>
      </c>
      <c r="H42" s="239">
        <v>51</v>
      </c>
      <c r="I42" s="239">
        <v>107</v>
      </c>
      <c r="J42" s="177">
        <f t="shared" si="17"/>
        <v>150</v>
      </c>
      <c r="K42" s="239">
        <v>61</v>
      </c>
      <c r="L42" s="239">
        <v>89</v>
      </c>
      <c r="M42" s="177">
        <f t="shared" si="18"/>
        <v>464</v>
      </c>
      <c r="N42" s="178">
        <f t="shared" si="21"/>
        <v>195</v>
      </c>
      <c r="O42" s="177">
        <f t="shared" si="21"/>
        <v>269</v>
      </c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>
        <f t="shared" si="4"/>
        <v>0</v>
      </c>
      <c r="AF42" s="179"/>
      <c r="AG42" s="179"/>
      <c r="AH42" s="180"/>
      <c r="AI42" s="179"/>
      <c r="AJ42" s="181"/>
      <c r="AK42" s="156"/>
    </row>
    <row r="43" spans="1:37" ht="18" customHeight="1" x14ac:dyDescent="0.25">
      <c r="A43" s="201"/>
      <c r="B43" s="183" t="s">
        <v>225</v>
      </c>
      <c r="C43" s="210" t="s">
        <v>259</v>
      </c>
      <c r="D43" s="185">
        <f t="shared" si="15"/>
        <v>32</v>
      </c>
      <c r="E43" s="214">
        <v>25</v>
      </c>
      <c r="F43" s="214">
        <v>7</v>
      </c>
      <c r="G43" s="185">
        <f t="shared" si="16"/>
        <v>35</v>
      </c>
      <c r="H43" s="214">
        <v>24</v>
      </c>
      <c r="I43" s="214">
        <v>11</v>
      </c>
      <c r="J43" s="185">
        <f t="shared" si="17"/>
        <v>34</v>
      </c>
      <c r="K43" s="214">
        <v>32</v>
      </c>
      <c r="L43" s="214">
        <v>2</v>
      </c>
      <c r="M43" s="185">
        <f>N43+O43</f>
        <v>101</v>
      </c>
      <c r="N43" s="206">
        <f t="shared" ref="N43:O57" si="23">E43+H43+K43</f>
        <v>81</v>
      </c>
      <c r="O43" s="185">
        <f t="shared" si="23"/>
        <v>20</v>
      </c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>
        <f t="shared" si="4"/>
        <v>0</v>
      </c>
      <c r="AF43" s="187"/>
      <c r="AG43" s="187"/>
      <c r="AH43" s="188"/>
      <c r="AI43" s="187"/>
      <c r="AJ43" s="189"/>
      <c r="AK43" s="156"/>
    </row>
    <row r="44" spans="1:37" ht="18" customHeight="1" x14ac:dyDescent="0.25">
      <c r="A44" s="201"/>
      <c r="B44" s="183" t="s">
        <v>230</v>
      </c>
      <c r="C44" s="211" t="s">
        <v>231</v>
      </c>
      <c r="D44" s="206">
        <f t="shared" si="15"/>
        <v>35</v>
      </c>
      <c r="E44" s="221">
        <v>1</v>
      </c>
      <c r="F44" s="221">
        <v>34</v>
      </c>
      <c r="G44" s="206">
        <f t="shared" si="16"/>
        <v>35</v>
      </c>
      <c r="H44" s="221">
        <v>1</v>
      </c>
      <c r="I44" s="214">
        <v>34</v>
      </c>
      <c r="J44" s="206">
        <f t="shared" si="17"/>
        <v>27</v>
      </c>
      <c r="K44" s="221">
        <v>0</v>
      </c>
      <c r="L44" s="214">
        <v>27</v>
      </c>
      <c r="M44" s="206">
        <f>N44+O44</f>
        <v>97</v>
      </c>
      <c r="N44" s="206">
        <f t="shared" si="23"/>
        <v>2</v>
      </c>
      <c r="O44" s="206">
        <f t="shared" si="23"/>
        <v>95</v>
      </c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>
        <f t="shared" si="4"/>
        <v>0</v>
      </c>
      <c r="AF44" s="207"/>
      <c r="AG44" s="207"/>
      <c r="AH44" s="208"/>
      <c r="AI44" s="207"/>
      <c r="AJ44" s="209"/>
      <c r="AK44" s="156"/>
    </row>
    <row r="45" spans="1:37" ht="18" customHeight="1" x14ac:dyDescent="0.25">
      <c r="A45" s="201"/>
      <c r="B45" s="183" t="s">
        <v>260</v>
      </c>
      <c r="C45" s="228" t="s">
        <v>260</v>
      </c>
      <c r="D45" s="226">
        <f t="shared" si="15"/>
        <v>35</v>
      </c>
      <c r="E45" s="204">
        <v>2</v>
      </c>
      <c r="F45" s="204">
        <v>33</v>
      </c>
      <c r="G45" s="226">
        <f t="shared" si="16"/>
        <v>33</v>
      </c>
      <c r="H45" s="204">
        <v>0</v>
      </c>
      <c r="I45" s="204">
        <v>33</v>
      </c>
      <c r="J45" s="226">
        <f t="shared" si="17"/>
        <v>34</v>
      </c>
      <c r="K45" s="204">
        <v>3</v>
      </c>
      <c r="L45" s="204">
        <v>31</v>
      </c>
      <c r="M45" s="226">
        <f t="shared" si="18"/>
        <v>102</v>
      </c>
      <c r="N45" s="226">
        <f t="shared" si="23"/>
        <v>5</v>
      </c>
      <c r="O45" s="226">
        <f t="shared" si="23"/>
        <v>97</v>
      </c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>
        <f t="shared" si="4"/>
        <v>0</v>
      </c>
      <c r="AF45" s="229"/>
      <c r="AG45" s="229"/>
      <c r="AH45" s="230">
        <f>AI45+AJ45</f>
        <v>66</v>
      </c>
      <c r="AI45" s="231">
        <v>1</v>
      </c>
      <c r="AJ45" s="232">
        <v>65</v>
      </c>
      <c r="AK45" s="156"/>
    </row>
    <row r="46" spans="1:37" ht="18" customHeight="1" x14ac:dyDescent="0.25">
      <c r="A46" s="201"/>
      <c r="B46" s="210" t="s">
        <v>261</v>
      </c>
      <c r="C46" s="210" t="s">
        <v>261</v>
      </c>
      <c r="D46" s="226">
        <f>E46+F46</f>
        <v>30</v>
      </c>
      <c r="E46" s="214">
        <v>8</v>
      </c>
      <c r="F46" s="214">
        <v>22</v>
      </c>
      <c r="G46" s="226">
        <f t="shared" si="16"/>
        <v>30</v>
      </c>
      <c r="H46" s="214">
        <v>5</v>
      </c>
      <c r="I46" s="214">
        <v>25</v>
      </c>
      <c r="J46" s="185">
        <f>K46+L46</f>
        <v>29</v>
      </c>
      <c r="K46" s="214">
        <v>7</v>
      </c>
      <c r="L46" s="214">
        <v>22</v>
      </c>
      <c r="M46" s="226">
        <f>N46+O46</f>
        <v>89</v>
      </c>
      <c r="N46" s="226">
        <f>E46+H46+K46</f>
        <v>20</v>
      </c>
      <c r="O46" s="226">
        <f>F46+I46+L46</f>
        <v>69</v>
      </c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>
        <f t="shared" si="4"/>
        <v>0</v>
      </c>
      <c r="AF46" s="229"/>
      <c r="AG46" s="229"/>
      <c r="AH46" s="230"/>
      <c r="AI46" s="231"/>
      <c r="AJ46" s="232"/>
      <c r="AK46" s="156"/>
    </row>
    <row r="47" spans="1:37" ht="18" customHeight="1" x14ac:dyDescent="0.25">
      <c r="A47" s="190"/>
      <c r="B47" s="539" t="s">
        <v>223</v>
      </c>
      <c r="C47" s="540"/>
      <c r="D47" s="192">
        <f>E47+F47</f>
        <v>288</v>
      </c>
      <c r="E47" s="192">
        <f>E42+E43+E44+E45+E46</f>
        <v>119</v>
      </c>
      <c r="F47" s="192">
        <f t="shared" ref="F47:L47" si="24">F42+F43+F44+F45+F46</f>
        <v>169</v>
      </c>
      <c r="G47" s="192">
        <f>G42+G43+G44+G45+G46</f>
        <v>291</v>
      </c>
      <c r="H47" s="192">
        <f t="shared" si="24"/>
        <v>81</v>
      </c>
      <c r="I47" s="192">
        <f t="shared" si="24"/>
        <v>210</v>
      </c>
      <c r="J47" s="192">
        <f t="shared" si="24"/>
        <v>274</v>
      </c>
      <c r="K47" s="192">
        <f t="shared" si="24"/>
        <v>103</v>
      </c>
      <c r="L47" s="192">
        <f t="shared" si="24"/>
        <v>171</v>
      </c>
      <c r="M47" s="192">
        <f>N47+O47</f>
        <v>853</v>
      </c>
      <c r="N47" s="192">
        <f>N42+N43+N44+N45+N46</f>
        <v>303</v>
      </c>
      <c r="O47" s="192">
        <f>O42+O43+O44+O45+O46</f>
        <v>550</v>
      </c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>
        <f t="shared" si="4"/>
        <v>0</v>
      </c>
      <c r="AF47" s="233"/>
      <c r="AG47" s="233"/>
      <c r="AH47" s="234">
        <f>AI47+AJ47</f>
        <v>66</v>
      </c>
      <c r="AI47" s="192">
        <f>SUM(AI42:AI46)</f>
        <v>1</v>
      </c>
      <c r="AJ47" s="235">
        <f>SUM(AJ42:AJ46)</f>
        <v>65</v>
      </c>
      <c r="AK47" s="156"/>
    </row>
    <row r="48" spans="1:37" ht="18" customHeight="1" x14ac:dyDescent="0.25">
      <c r="A48" s="182" t="s">
        <v>262</v>
      </c>
      <c r="B48" s="196" t="s">
        <v>220</v>
      </c>
      <c r="C48" s="202"/>
      <c r="D48" s="197">
        <f t="shared" ref="D48:D81" si="25">E48+F48</f>
        <v>281</v>
      </c>
      <c r="E48" s="204">
        <v>148</v>
      </c>
      <c r="F48" s="204">
        <v>133</v>
      </c>
      <c r="G48" s="197">
        <f t="shared" si="16"/>
        <v>277</v>
      </c>
      <c r="H48" s="204">
        <v>150</v>
      </c>
      <c r="I48" s="204">
        <v>127</v>
      </c>
      <c r="J48" s="197">
        <f t="shared" si="17"/>
        <v>274</v>
      </c>
      <c r="K48" s="204">
        <v>129</v>
      </c>
      <c r="L48" s="204">
        <v>145</v>
      </c>
      <c r="M48" s="197">
        <f t="shared" si="18"/>
        <v>832</v>
      </c>
      <c r="N48" s="197">
        <f t="shared" si="23"/>
        <v>427</v>
      </c>
      <c r="O48" s="197">
        <f t="shared" si="23"/>
        <v>405</v>
      </c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>
        <f t="shared" si="4"/>
        <v>0</v>
      </c>
      <c r="AF48" s="198"/>
      <c r="AG48" s="198"/>
      <c r="AH48" s="199"/>
      <c r="AI48" s="198"/>
      <c r="AJ48" s="200"/>
      <c r="AK48" s="156"/>
    </row>
    <row r="49" spans="1:37" ht="18" customHeight="1" x14ac:dyDescent="0.25">
      <c r="A49" s="167" t="s">
        <v>263</v>
      </c>
      <c r="B49" s="168" t="s">
        <v>220</v>
      </c>
      <c r="C49" s="169"/>
      <c r="D49" s="170">
        <f>E49+F49</f>
        <v>212</v>
      </c>
      <c r="E49" s="416">
        <v>108</v>
      </c>
      <c r="F49" s="416">
        <v>104</v>
      </c>
      <c r="G49" s="170">
        <f>H49+I49</f>
        <v>210</v>
      </c>
      <c r="H49" s="416">
        <v>114</v>
      </c>
      <c r="I49" s="416">
        <v>96</v>
      </c>
      <c r="J49" s="170">
        <f>K49+L49</f>
        <v>205</v>
      </c>
      <c r="K49" s="416">
        <v>102</v>
      </c>
      <c r="L49" s="416">
        <v>103</v>
      </c>
      <c r="M49" s="170">
        <f>N49+O49</f>
        <v>627</v>
      </c>
      <c r="N49" s="170">
        <f>E49+H49+K49</f>
        <v>324</v>
      </c>
      <c r="O49" s="170">
        <f>F49+I49+L49</f>
        <v>303</v>
      </c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>
        <f t="shared" si="4"/>
        <v>0</v>
      </c>
      <c r="AF49" s="171"/>
      <c r="AG49" s="171"/>
      <c r="AH49" s="172"/>
      <c r="AI49" s="171"/>
      <c r="AJ49" s="173"/>
      <c r="AK49" s="156"/>
    </row>
    <row r="50" spans="1:37" ht="18" customHeight="1" x14ac:dyDescent="0.25">
      <c r="A50" s="182" t="s">
        <v>264</v>
      </c>
      <c r="B50" s="196" t="s">
        <v>220</v>
      </c>
      <c r="C50" s="202"/>
      <c r="D50" s="197">
        <f>E50+F50</f>
        <v>285</v>
      </c>
      <c r="E50" s="204">
        <v>168</v>
      </c>
      <c r="F50" s="204">
        <v>117</v>
      </c>
      <c r="G50" s="197">
        <f>H50+I50</f>
        <v>274</v>
      </c>
      <c r="H50" s="204">
        <v>170</v>
      </c>
      <c r="I50" s="204">
        <v>104</v>
      </c>
      <c r="J50" s="197">
        <f>K50+L50</f>
        <v>276</v>
      </c>
      <c r="K50" s="204">
        <v>161</v>
      </c>
      <c r="L50" s="204">
        <v>115</v>
      </c>
      <c r="M50" s="197">
        <f>N50+O50</f>
        <v>835</v>
      </c>
      <c r="N50" s="197">
        <f>E50+H50+K50</f>
        <v>499</v>
      </c>
      <c r="O50" s="197">
        <f>F50+I50+L50</f>
        <v>336</v>
      </c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>
        <f t="shared" si="4"/>
        <v>0</v>
      </c>
      <c r="AF50" s="198"/>
      <c r="AG50" s="198"/>
      <c r="AH50" s="199"/>
      <c r="AI50" s="198"/>
      <c r="AJ50" s="200"/>
      <c r="AK50" s="156"/>
    </row>
    <row r="51" spans="1:37" ht="18" customHeight="1" x14ac:dyDescent="0.25">
      <c r="A51" s="167" t="s">
        <v>265</v>
      </c>
      <c r="B51" s="168" t="s">
        <v>220</v>
      </c>
      <c r="C51" s="169"/>
      <c r="D51" s="170">
        <f>E51+F51</f>
        <v>279</v>
      </c>
      <c r="E51" s="416">
        <v>143</v>
      </c>
      <c r="F51" s="416">
        <v>136</v>
      </c>
      <c r="G51" s="170">
        <f t="shared" si="16"/>
        <v>277</v>
      </c>
      <c r="H51" s="416">
        <v>123</v>
      </c>
      <c r="I51" s="416">
        <v>154</v>
      </c>
      <c r="J51" s="170">
        <f t="shared" si="17"/>
        <v>276</v>
      </c>
      <c r="K51" s="416">
        <v>129</v>
      </c>
      <c r="L51" s="416">
        <v>147</v>
      </c>
      <c r="M51" s="170">
        <f>N51+O51</f>
        <v>832</v>
      </c>
      <c r="N51" s="170">
        <f>E51+H51+K51</f>
        <v>395</v>
      </c>
      <c r="O51" s="170">
        <f t="shared" si="23"/>
        <v>437</v>
      </c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>
        <f t="shared" si="4"/>
        <v>0</v>
      </c>
      <c r="AF51" s="171"/>
      <c r="AG51" s="171"/>
      <c r="AH51" s="172"/>
      <c r="AI51" s="171"/>
      <c r="AJ51" s="173"/>
      <c r="AK51" s="156"/>
    </row>
    <row r="52" spans="1:37" ht="18" customHeight="1" x14ac:dyDescent="0.25">
      <c r="A52" s="174" t="s">
        <v>266</v>
      </c>
      <c r="B52" s="175" t="s">
        <v>225</v>
      </c>
      <c r="C52" s="196" t="s">
        <v>267</v>
      </c>
      <c r="D52" s="197">
        <f t="shared" si="25"/>
        <v>20</v>
      </c>
      <c r="E52" s="204">
        <v>13</v>
      </c>
      <c r="F52" s="204">
        <v>7</v>
      </c>
      <c r="G52" s="197">
        <f t="shared" si="16"/>
        <v>19</v>
      </c>
      <c r="H52" s="204">
        <v>8</v>
      </c>
      <c r="I52" s="204">
        <v>11</v>
      </c>
      <c r="J52" s="197">
        <f t="shared" si="17"/>
        <v>26</v>
      </c>
      <c r="K52" s="204">
        <v>17</v>
      </c>
      <c r="L52" s="204">
        <v>9</v>
      </c>
      <c r="M52" s="197">
        <f t="shared" si="18"/>
        <v>65</v>
      </c>
      <c r="N52" s="197">
        <f t="shared" si="23"/>
        <v>38</v>
      </c>
      <c r="O52" s="197">
        <f t="shared" si="23"/>
        <v>27</v>
      </c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>
        <f t="shared" si="4"/>
        <v>0</v>
      </c>
      <c r="AF52" s="198"/>
      <c r="AG52" s="198"/>
      <c r="AH52" s="199"/>
      <c r="AI52" s="198"/>
      <c r="AJ52" s="200"/>
      <c r="AK52" s="156"/>
    </row>
    <row r="53" spans="1:37" ht="18" customHeight="1" x14ac:dyDescent="0.25">
      <c r="A53" s="201"/>
      <c r="B53" s="202"/>
      <c r="C53" s="196" t="s">
        <v>268</v>
      </c>
      <c r="D53" s="197">
        <f t="shared" si="25"/>
        <v>20</v>
      </c>
      <c r="E53" s="204">
        <v>12</v>
      </c>
      <c r="F53" s="204">
        <v>8</v>
      </c>
      <c r="G53" s="197">
        <f t="shared" si="16"/>
        <v>20</v>
      </c>
      <c r="H53" s="204">
        <v>18</v>
      </c>
      <c r="I53" s="204">
        <v>2</v>
      </c>
      <c r="J53" s="197">
        <f t="shared" si="17"/>
        <v>20</v>
      </c>
      <c r="K53" s="204">
        <v>10</v>
      </c>
      <c r="L53" s="204">
        <v>10</v>
      </c>
      <c r="M53" s="197">
        <f t="shared" si="18"/>
        <v>60</v>
      </c>
      <c r="N53" s="197">
        <f t="shared" si="23"/>
        <v>40</v>
      </c>
      <c r="O53" s="197">
        <f t="shared" si="23"/>
        <v>20</v>
      </c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>
        <f t="shared" si="4"/>
        <v>0</v>
      </c>
      <c r="AF53" s="198"/>
      <c r="AG53" s="198"/>
      <c r="AH53" s="199"/>
      <c r="AI53" s="198"/>
      <c r="AJ53" s="200"/>
      <c r="AK53" s="156"/>
    </row>
    <row r="54" spans="1:37" ht="18" customHeight="1" x14ac:dyDescent="0.25">
      <c r="A54" s="201"/>
      <c r="B54" s="202"/>
      <c r="C54" s="196" t="s">
        <v>269</v>
      </c>
      <c r="D54" s="197">
        <f t="shared" si="25"/>
        <v>20</v>
      </c>
      <c r="E54" s="204">
        <v>12</v>
      </c>
      <c r="F54" s="204">
        <v>8</v>
      </c>
      <c r="G54" s="197">
        <f t="shared" si="16"/>
        <v>23</v>
      </c>
      <c r="H54" s="204">
        <v>13</v>
      </c>
      <c r="I54" s="204">
        <v>10</v>
      </c>
      <c r="J54" s="197">
        <f t="shared" si="17"/>
        <v>19</v>
      </c>
      <c r="K54" s="204">
        <v>7</v>
      </c>
      <c r="L54" s="204">
        <v>12</v>
      </c>
      <c r="M54" s="197">
        <f t="shared" si="18"/>
        <v>62</v>
      </c>
      <c r="N54" s="197">
        <f t="shared" si="23"/>
        <v>32</v>
      </c>
      <c r="O54" s="197">
        <f t="shared" si="23"/>
        <v>30</v>
      </c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>
        <f t="shared" si="4"/>
        <v>0</v>
      </c>
      <c r="AF54" s="198"/>
      <c r="AG54" s="198"/>
      <c r="AH54" s="199"/>
      <c r="AI54" s="198"/>
      <c r="AJ54" s="200"/>
      <c r="AK54" s="156"/>
    </row>
    <row r="55" spans="1:37" ht="18" customHeight="1" x14ac:dyDescent="0.25">
      <c r="A55" s="201"/>
      <c r="B55" s="202"/>
      <c r="C55" s="196" t="s">
        <v>270</v>
      </c>
      <c r="D55" s="197">
        <f t="shared" si="25"/>
        <v>21</v>
      </c>
      <c r="E55" s="204">
        <v>14</v>
      </c>
      <c r="F55" s="204">
        <v>7</v>
      </c>
      <c r="G55" s="197">
        <f t="shared" si="16"/>
        <v>23</v>
      </c>
      <c r="H55" s="204">
        <v>14</v>
      </c>
      <c r="I55" s="204">
        <v>9</v>
      </c>
      <c r="J55" s="197">
        <f t="shared" si="17"/>
        <v>25</v>
      </c>
      <c r="K55" s="204">
        <v>17</v>
      </c>
      <c r="L55" s="204">
        <v>8</v>
      </c>
      <c r="M55" s="197">
        <f t="shared" si="18"/>
        <v>69</v>
      </c>
      <c r="N55" s="197">
        <f t="shared" si="23"/>
        <v>45</v>
      </c>
      <c r="O55" s="197">
        <f t="shared" si="23"/>
        <v>24</v>
      </c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>
        <f t="shared" si="4"/>
        <v>0</v>
      </c>
      <c r="AF55" s="198"/>
      <c r="AG55" s="198"/>
      <c r="AH55" s="199"/>
      <c r="AI55" s="198"/>
      <c r="AJ55" s="200"/>
      <c r="AK55" s="156"/>
    </row>
    <row r="56" spans="1:37" ht="18" customHeight="1" x14ac:dyDescent="0.25">
      <c r="A56" s="190"/>
      <c r="B56" s="539" t="s">
        <v>223</v>
      </c>
      <c r="C56" s="540"/>
      <c r="D56" s="192">
        <f>E56+F56</f>
        <v>81</v>
      </c>
      <c r="E56" s="192">
        <f>SUM(E52:E55)</f>
        <v>51</v>
      </c>
      <c r="F56" s="192">
        <f>SUM(F52:F55)</f>
        <v>30</v>
      </c>
      <c r="G56" s="192">
        <f t="shared" si="16"/>
        <v>85</v>
      </c>
      <c r="H56" s="192">
        <f>SUM(H52:H55)</f>
        <v>53</v>
      </c>
      <c r="I56" s="192">
        <f>SUM(I52:I55)</f>
        <v>32</v>
      </c>
      <c r="J56" s="192">
        <f t="shared" si="17"/>
        <v>90</v>
      </c>
      <c r="K56" s="192">
        <f>SUM(K52:K55)</f>
        <v>51</v>
      </c>
      <c r="L56" s="192">
        <f>SUM(L52:L55)</f>
        <v>39</v>
      </c>
      <c r="M56" s="192">
        <f t="shared" si="18"/>
        <v>256</v>
      </c>
      <c r="N56" s="192">
        <f t="shared" si="23"/>
        <v>155</v>
      </c>
      <c r="O56" s="192">
        <f t="shared" si="23"/>
        <v>101</v>
      </c>
      <c r="P56" s="233"/>
      <c r="Q56" s="233"/>
      <c r="R56" s="233"/>
      <c r="S56" s="233"/>
      <c r="T56" s="233"/>
      <c r="U56" s="233"/>
      <c r="V56" s="233"/>
      <c r="W56" s="233"/>
      <c r="X56" s="233"/>
      <c r="Y56" s="233"/>
      <c r="Z56" s="233"/>
      <c r="AA56" s="233"/>
      <c r="AB56" s="233"/>
      <c r="AC56" s="233"/>
      <c r="AD56" s="233"/>
      <c r="AE56" s="233">
        <f t="shared" si="4"/>
        <v>0</v>
      </c>
      <c r="AF56" s="233"/>
      <c r="AG56" s="233"/>
      <c r="AH56" s="234"/>
      <c r="AI56" s="233"/>
      <c r="AJ56" s="236"/>
      <c r="AK56" s="156"/>
    </row>
    <row r="57" spans="1:37" ht="18" customHeight="1" x14ac:dyDescent="0.25">
      <c r="A57" s="174" t="s">
        <v>271</v>
      </c>
      <c r="B57" s="175" t="s">
        <v>236</v>
      </c>
      <c r="C57" s="175" t="s">
        <v>236</v>
      </c>
      <c r="D57" s="177">
        <f t="shared" si="25"/>
        <v>132</v>
      </c>
      <c r="E57" s="239">
        <v>46</v>
      </c>
      <c r="F57" s="239">
        <v>86</v>
      </c>
      <c r="G57" s="177">
        <f t="shared" si="16"/>
        <v>118</v>
      </c>
      <c r="H57" s="239">
        <v>53</v>
      </c>
      <c r="I57" s="239">
        <v>65</v>
      </c>
      <c r="J57" s="177">
        <f t="shared" si="17"/>
        <v>125</v>
      </c>
      <c r="K57" s="239">
        <v>41</v>
      </c>
      <c r="L57" s="239">
        <v>84</v>
      </c>
      <c r="M57" s="177">
        <f t="shared" si="18"/>
        <v>375</v>
      </c>
      <c r="N57" s="177">
        <f t="shared" si="23"/>
        <v>140</v>
      </c>
      <c r="O57" s="177">
        <f t="shared" si="23"/>
        <v>235</v>
      </c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  <c r="AE57" s="179">
        <f t="shared" si="4"/>
        <v>0</v>
      </c>
      <c r="AF57" s="179"/>
      <c r="AG57" s="179"/>
      <c r="AH57" s="180"/>
      <c r="AI57" s="179"/>
      <c r="AJ57" s="181"/>
      <c r="AK57" s="156"/>
    </row>
    <row r="58" spans="1:37" ht="18" customHeight="1" x14ac:dyDescent="0.25">
      <c r="A58" s="201"/>
      <c r="B58" s="237" t="s">
        <v>253</v>
      </c>
      <c r="C58" s="196" t="s">
        <v>272</v>
      </c>
      <c r="D58" s="206">
        <f t="shared" si="25"/>
        <v>30</v>
      </c>
      <c r="E58" s="221">
        <v>22</v>
      </c>
      <c r="F58" s="221">
        <v>8</v>
      </c>
      <c r="G58" s="206">
        <f t="shared" si="16"/>
        <v>30</v>
      </c>
      <c r="H58" s="221">
        <v>18</v>
      </c>
      <c r="I58" s="221">
        <v>12</v>
      </c>
      <c r="J58" s="206">
        <f t="shared" si="17"/>
        <v>27</v>
      </c>
      <c r="K58" s="221">
        <v>17</v>
      </c>
      <c r="L58" s="221">
        <v>10</v>
      </c>
      <c r="M58" s="206">
        <f>N58+O58</f>
        <v>87</v>
      </c>
      <c r="N58" s="206">
        <f>E58+H58+K58</f>
        <v>57</v>
      </c>
      <c r="O58" s="206">
        <f>F58+I58+L58</f>
        <v>30</v>
      </c>
      <c r="P58" s="207"/>
      <c r="Q58" s="207"/>
      <c r="R58" s="207"/>
      <c r="S58" s="207"/>
      <c r="T58" s="207"/>
      <c r="U58" s="207"/>
      <c r="V58" s="207"/>
      <c r="W58" s="207"/>
      <c r="X58" s="207"/>
      <c r="Y58" s="207"/>
      <c r="Z58" s="207"/>
      <c r="AA58" s="207"/>
      <c r="AB58" s="207"/>
      <c r="AC58" s="207"/>
      <c r="AD58" s="207"/>
      <c r="AE58" s="207">
        <f t="shared" si="4"/>
        <v>0</v>
      </c>
      <c r="AF58" s="207"/>
      <c r="AG58" s="207"/>
      <c r="AH58" s="208"/>
      <c r="AI58" s="207"/>
      <c r="AJ58" s="209"/>
      <c r="AK58" s="156"/>
    </row>
    <row r="59" spans="1:37" ht="18" customHeight="1" x14ac:dyDescent="0.25">
      <c r="A59" s="190"/>
      <c r="B59" s="539" t="s">
        <v>223</v>
      </c>
      <c r="C59" s="540"/>
      <c r="D59" s="191">
        <f t="shared" si="25"/>
        <v>162</v>
      </c>
      <c r="E59" s="192">
        <f>SUM(E57:E58)</f>
        <v>68</v>
      </c>
      <c r="F59" s="192">
        <f>SUM(F57:F58)</f>
        <v>94</v>
      </c>
      <c r="G59" s="191">
        <f t="shared" si="16"/>
        <v>148</v>
      </c>
      <c r="H59" s="192">
        <f>SUM(H57:H58)</f>
        <v>71</v>
      </c>
      <c r="I59" s="192">
        <f>SUM(I57:I58)</f>
        <v>77</v>
      </c>
      <c r="J59" s="191">
        <f t="shared" si="17"/>
        <v>152</v>
      </c>
      <c r="K59" s="192">
        <f>SUM(K57:K58)</f>
        <v>58</v>
      </c>
      <c r="L59" s="192">
        <f>SUM(L57:L58)</f>
        <v>94</v>
      </c>
      <c r="M59" s="191">
        <f t="shared" si="18"/>
        <v>462</v>
      </c>
      <c r="N59" s="192">
        <f>SUM(N57:N58)</f>
        <v>197</v>
      </c>
      <c r="O59" s="192">
        <f>SUM(O57:O58)</f>
        <v>265</v>
      </c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3">
        <f t="shared" si="4"/>
        <v>0</v>
      </c>
      <c r="AF59" s="193"/>
      <c r="AG59" s="193"/>
      <c r="AH59" s="194"/>
      <c r="AI59" s="193"/>
      <c r="AJ59" s="195"/>
      <c r="AK59" s="156"/>
    </row>
    <row r="60" spans="1:37" ht="18" customHeight="1" x14ac:dyDescent="0.25">
      <c r="A60" s="182" t="s">
        <v>273</v>
      </c>
      <c r="B60" s="205" t="s">
        <v>220</v>
      </c>
      <c r="C60" s="238"/>
      <c r="D60" s="206">
        <f t="shared" si="25"/>
        <v>228</v>
      </c>
      <c r="E60" s="221">
        <v>93</v>
      </c>
      <c r="F60" s="221">
        <v>135</v>
      </c>
      <c r="G60" s="206">
        <f t="shared" si="16"/>
        <v>224</v>
      </c>
      <c r="H60" s="221">
        <v>85</v>
      </c>
      <c r="I60" s="221">
        <v>139</v>
      </c>
      <c r="J60" s="206">
        <f t="shared" si="17"/>
        <v>222</v>
      </c>
      <c r="K60" s="221">
        <v>101</v>
      </c>
      <c r="L60" s="221">
        <v>121</v>
      </c>
      <c r="M60" s="206">
        <f t="shared" si="18"/>
        <v>674</v>
      </c>
      <c r="N60" s="206">
        <f t="shared" ref="N60:O75" si="26">E60+H60+K60</f>
        <v>279</v>
      </c>
      <c r="O60" s="206">
        <f t="shared" si="26"/>
        <v>395</v>
      </c>
      <c r="P60" s="207"/>
      <c r="Q60" s="207"/>
      <c r="R60" s="207"/>
      <c r="S60" s="207"/>
      <c r="T60" s="207"/>
      <c r="U60" s="207"/>
      <c r="V60" s="207"/>
      <c r="W60" s="207"/>
      <c r="X60" s="207"/>
      <c r="Y60" s="207"/>
      <c r="Z60" s="207"/>
      <c r="AA60" s="207"/>
      <c r="AB60" s="207"/>
      <c r="AC60" s="207"/>
      <c r="AD60" s="207"/>
      <c r="AE60" s="207">
        <f t="shared" si="4"/>
        <v>0</v>
      </c>
      <c r="AF60" s="207"/>
      <c r="AG60" s="207"/>
      <c r="AH60" s="208"/>
      <c r="AI60" s="207"/>
      <c r="AJ60" s="209"/>
      <c r="AK60" s="156"/>
    </row>
    <row r="61" spans="1:37" ht="18" customHeight="1" x14ac:dyDescent="0.25">
      <c r="A61" s="201"/>
      <c r="B61" s="210" t="s">
        <v>274</v>
      </c>
      <c r="C61" s="227" t="s">
        <v>274</v>
      </c>
      <c r="D61" s="185">
        <f t="shared" si="25"/>
        <v>16</v>
      </c>
      <c r="E61" s="214">
        <v>3</v>
      </c>
      <c r="F61" s="214">
        <v>13</v>
      </c>
      <c r="G61" s="185">
        <f t="shared" si="16"/>
        <v>23</v>
      </c>
      <c r="H61" s="214">
        <v>3</v>
      </c>
      <c r="I61" s="214">
        <v>20</v>
      </c>
      <c r="J61" s="185">
        <f t="shared" si="17"/>
        <v>20</v>
      </c>
      <c r="K61" s="214">
        <v>2</v>
      </c>
      <c r="L61" s="214">
        <v>18</v>
      </c>
      <c r="M61" s="185">
        <f t="shared" si="18"/>
        <v>59</v>
      </c>
      <c r="N61" s="185">
        <f t="shared" si="26"/>
        <v>8</v>
      </c>
      <c r="O61" s="185">
        <f t="shared" si="26"/>
        <v>51</v>
      </c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>
        <f t="shared" si="4"/>
        <v>0</v>
      </c>
      <c r="AF61" s="187"/>
      <c r="AG61" s="187"/>
      <c r="AH61" s="188"/>
      <c r="AI61" s="187"/>
      <c r="AJ61" s="189"/>
      <c r="AK61" s="156"/>
    </row>
    <row r="62" spans="1:37" ht="18" customHeight="1" x14ac:dyDescent="0.25">
      <c r="A62" s="190"/>
      <c r="B62" s="539" t="s">
        <v>223</v>
      </c>
      <c r="C62" s="540"/>
      <c r="D62" s="191">
        <f t="shared" si="25"/>
        <v>244</v>
      </c>
      <c r="E62" s="191">
        <f>E60+E61</f>
        <v>96</v>
      </c>
      <c r="F62" s="191">
        <f>F60+F61</f>
        <v>148</v>
      </c>
      <c r="G62" s="191">
        <f t="shared" si="16"/>
        <v>247</v>
      </c>
      <c r="H62" s="191">
        <f>H60+H61</f>
        <v>88</v>
      </c>
      <c r="I62" s="191">
        <f>I60+I61</f>
        <v>159</v>
      </c>
      <c r="J62" s="191">
        <f t="shared" si="17"/>
        <v>242</v>
      </c>
      <c r="K62" s="191">
        <f>K60+K61</f>
        <v>103</v>
      </c>
      <c r="L62" s="191">
        <f>L60+L61</f>
        <v>139</v>
      </c>
      <c r="M62" s="191">
        <f t="shared" si="18"/>
        <v>733</v>
      </c>
      <c r="N62" s="191">
        <f t="shared" si="26"/>
        <v>287</v>
      </c>
      <c r="O62" s="191">
        <f t="shared" si="26"/>
        <v>446</v>
      </c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>
        <f t="shared" si="4"/>
        <v>0</v>
      </c>
      <c r="AF62" s="193"/>
      <c r="AG62" s="193"/>
      <c r="AH62" s="194"/>
      <c r="AI62" s="193"/>
      <c r="AJ62" s="195"/>
      <c r="AK62" s="156"/>
    </row>
    <row r="63" spans="1:37" ht="18" customHeight="1" x14ac:dyDescent="0.25">
      <c r="A63" s="174" t="s">
        <v>275</v>
      </c>
      <c r="B63" s="175" t="s">
        <v>233</v>
      </c>
      <c r="C63" s="175" t="s">
        <v>244</v>
      </c>
      <c r="D63" s="177">
        <f t="shared" si="25"/>
        <v>32</v>
      </c>
      <c r="E63" s="239">
        <v>32</v>
      </c>
      <c r="F63" s="239">
        <v>0</v>
      </c>
      <c r="G63" s="177">
        <f t="shared" si="16"/>
        <v>31</v>
      </c>
      <c r="H63" s="239">
        <v>31</v>
      </c>
      <c r="I63" s="239">
        <v>0</v>
      </c>
      <c r="J63" s="177">
        <f t="shared" si="17"/>
        <v>33</v>
      </c>
      <c r="K63" s="239">
        <v>33</v>
      </c>
      <c r="L63" s="239">
        <v>0</v>
      </c>
      <c r="M63" s="177">
        <f t="shared" si="18"/>
        <v>96</v>
      </c>
      <c r="N63" s="177">
        <f t="shared" si="26"/>
        <v>96</v>
      </c>
      <c r="O63" s="177">
        <f t="shared" si="26"/>
        <v>0</v>
      </c>
      <c r="P63" s="177"/>
      <c r="Q63" s="239"/>
      <c r="R63" s="239"/>
      <c r="S63" s="177"/>
      <c r="T63" s="239"/>
      <c r="U63" s="239"/>
      <c r="V63" s="177"/>
      <c r="W63" s="239"/>
      <c r="X63" s="239"/>
      <c r="Y63" s="177"/>
      <c r="Z63" s="239"/>
      <c r="AA63" s="239"/>
      <c r="AB63" s="177"/>
      <c r="AC63" s="177"/>
      <c r="AD63" s="177"/>
      <c r="AE63" s="179">
        <f t="shared" si="4"/>
        <v>0</v>
      </c>
      <c r="AF63" s="179"/>
      <c r="AG63" s="179"/>
      <c r="AH63" s="180"/>
      <c r="AI63" s="179"/>
      <c r="AJ63" s="181"/>
      <c r="AK63" s="156"/>
    </row>
    <row r="64" spans="1:37" ht="18" customHeight="1" x14ac:dyDescent="0.25">
      <c r="A64" s="201"/>
      <c r="B64" s="202"/>
      <c r="C64" s="196" t="s">
        <v>245</v>
      </c>
      <c r="D64" s="197">
        <f t="shared" si="25"/>
        <v>20</v>
      </c>
      <c r="E64" s="204">
        <v>20</v>
      </c>
      <c r="F64" s="204">
        <v>0</v>
      </c>
      <c r="G64" s="197">
        <f t="shared" si="16"/>
        <v>31</v>
      </c>
      <c r="H64" s="204">
        <v>30</v>
      </c>
      <c r="I64" s="204">
        <v>1</v>
      </c>
      <c r="J64" s="197">
        <f t="shared" si="17"/>
        <v>23</v>
      </c>
      <c r="K64" s="204">
        <v>23</v>
      </c>
      <c r="L64" s="204">
        <v>0</v>
      </c>
      <c r="M64" s="197">
        <f t="shared" si="18"/>
        <v>74</v>
      </c>
      <c r="N64" s="197">
        <f t="shared" si="26"/>
        <v>73</v>
      </c>
      <c r="O64" s="197">
        <f t="shared" si="26"/>
        <v>1</v>
      </c>
      <c r="P64" s="197"/>
      <c r="Q64" s="204"/>
      <c r="R64" s="204"/>
      <c r="S64" s="197"/>
      <c r="T64" s="204"/>
      <c r="U64" s="204"/>
      <c r="V64" s="197"/>
      <c r="W64" s="204"/>
      <c r="X64" s="204"/>
      <c r="Y64" s="197"/>
      <c r="Z64" s="204"/>
      <c r="AA64" s="204"/>
      <c r="AB64" s="197"/>
      <c r="AC64" s="197"/>
      <c r="AD64" s="197"/>
      <c r="AE64" s="198">
        <f t="shared" si="4"/>
        <v>0</v>
      </c>
      <c r="AF64" s="198"/>
      <c r="AG64" s="198"/>
      <c r="AH64" s="199"/>
      <c r="AI64" s="198"/>
      <c r="AJ64" s="200"/>
      <c r="AK64" s="156"/>
    </row>
    <row r="65" spans="1:37" ht="18" customHeight="1" x14ac:dyDescent="0.25">
      <c r="A65" s="201"/>
      <c r="B65" s="202" t="s">
        <v>228</v>
      </c>
      <c r="C65" s="196" t="s">
        <v>276</v>
      </c>
      <c r="D65" s="197">
        <f t="shared" si="25"/>
        <v>23</v>
      </c>
      <c r="E65" s="204">
        <v>20</v>
      </c>
      <c r="F65" s="204">
        <v>3</v>
      </c>
      <c r="G65" s="197">
        <f t="shared" si="16"/>
        <v>30</v>
      </c>
      <c r="H65" s="204">
        <v>25</v>
      </c>
      <c r="I65" s="204">
        <v>5</v>
      </c>
      <c r="J65" s="197">
        <f t="shared" si="17"/>
        <v>27</v>
      </c>
      <c r="K65" s="204">
        <v>24</v>
      </c>
      <c r="L65" s="204">
        <v>3</v>
      </c>
      <c r="M65" s="197">
        <f t="shared" si="18"/>
        <v>80</v>
      </c>
      <c r="N65" s="197">
        <f t="shared" si="26"/>
        <v>69</v>
      </c>
      <c r="O65" s="197">
        <f t="shared" si="26"/>
        <v>11</v>
      </c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8">
        <f t="shared" si="4"/>
        <v>0</v>
      </c>
      <c r="AF65" s="198"/>
      <c r="AG65" s="198"/>
      <c r="AH65" s="199"/>
      <c r="AI65" s="198"/>
      <c r="AJ65" s="200"/>
      <c r="AK65" s="156"/>
    </row>
    <row r="66" spans="1:37" ht="18" customHeight="1" x14ac:dyDescent="0.25">
      <c r="A66" s="201"/>
      <c r="B66" s="202"/>
      <c r="C66" s="196" t="s">
        <v>247</v>
      </c>
      <c r="D66" s="197">
        <f t="shared" si="25"/>
        <v>31</v>
      </c>
      <c r="E66" s="204">
        <v>26</v>
      </c>
      <c r="F66" s="204">
        <v>5</v>
      </c>
      <c r="G66" s="197">
        <f t="shared" si="16"/>
        <v>31</v>
      </c>
      <c r="H66" s="204">
        <v>27</v>
      </c>
      <c r="I66" s="204">
        <v>4</v>
      </c>
      <c r="J66" s="197">
        <f t="shared" si="17"/>
        <v>29</v>
      </c>
      <c r="K66" s="204">
        <v>24</v>
      </c>
      <c r="L66" s="204">
        <v>5</v>
      </c>
      <c r="M66" s="197">
        <f t="shared" si="18"/>
        <v>91</v>
      </c>
      <c r="N66" s="197">
        <f t="shared" si="26"/>
        <v>77</v>
      </c>
      <c r="O66" s="197">
        <f t="shared" si="26"/>
        <v>14</v>
      </c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8">
        <f t="shared" si="4"/>
        <v>0</v>
      </c>
      <c r="AF66" s="198"/>
      <c r="AG66" s="198"/>
      <c r="AH66" s="199"/>
      <c r="AI66" s="198"/>
      <c r="AJ66" s="200"/>
      <c r="AK66" s="156"/>
    </row>
    <row r="67" spans="1:37" ht="18" customHeight="1" x14ac:dyDescent="0.25">
      <c r="A67" s="201"/>
      <c r="B67" s="533" t="s">
        <v>223</v>
      </c>
      <c r="C67" s="535"/>
      <c r="D67" s="226">
        <f t="shared" si="25"/>
        <v>106</v>
      </c>
      <c r="E67" s="226">
        <f>SUM(E63:E66)</f>
        <v>98</v>
      </c>
      <c r="F67" s="226">
        <f>SUM(F63:F66)</f>
        <v>8</v>
      </c>
      <c r="G67" s="226">
        <f t="shared" si="16"/>
        <v>123</v>
      </c>
      <c r="H67" s="226">
        <f>SUM(H63:H66)</f>
        <v>113</v>
      </c>
      <c r="I67" s="226">
        <f>SUM(I63:I66)</f>
        <v>10</v>
      </c>
      <c r="J67" s="226">
        <f t="shared" si="17"/>
        <v>112</v>
      </c>
      <c r="K67" s="226">
        <f>SUM(K63:K66)</f>
        <v>104</v>
      </c>
      <c r="L67" s="226">
        <f>SUM(L63:L66)</f>
        <v>8</v>
      </c>
      <c r="M67" s="226">
        <f t="shared" si="18"/>
        <v>341</v>
      </c>
      <c r="N67" s="226">
        <f t="shared" si="26"/>
        <v>315</v>
      </c>
      <c r="O67" s="226">
        <f t="shared" si="26"/>
        <v>26</v>
      </c>
      <c r="P67" s="192"/>
      <c r="Q67" s="192"/>
      <c r="R67" s="192"/>
      <c r="S67" s="192"/>
      <c r="T67" s="192"/>
      <c r="U67" s="192"/>
      <c r="V67" s="192"/>
      <c r="W67" s="192"/>
      <c r="X67" s="192"/>
      <c r="Y67" s="192"/>
      <c r="Z67" s="192"/>
      <c r="AA67" s="192"/>
      <c r="AB67" s="192"/>
      <c r="AC67" s="192"/>
      <c r="AD67" s="192"/>
      <c r="AE67" s="233">
        <f t="shared" si="4"/>
        <v>0</v>
      </c>
      <c r="AF67" s="233"/>
      <c r="AG67" s="233"/>
      <c r="AH67" s="234"/>
      <c r="AI67" s="233"/>
      <c r="AJ67" s="236"/>
      <c r="AK67" s="156"/>
    </row>
    <row r="68" spans="1:37" ht="18" customHeight="1" x14ac:dyDescent="0.25">
      <c r="A68" s="167" t="s">
        <v>277</v>
      </c>
      <c r="B68" s="168" t="s">
        <v>220</v>
      </c>
      <c r="C68" s="169"/>
      <c r="D68" s="170">
        <f t="shared" si="25"/>
        <v>281</v>
      </c>
      <c r="E68" s="416">
        <v>146</v>
      </c>
      <c r="F68" s="416">
        <v>135</v>
      </c>
      <c r="G68" s="170">
        <f t="shared" si="16"/>
        <v>280</v>
      </c>
      <c r="H68" s="416">
        <v>126</v>
      </c>
      <c r="I68" s="416">
        <v>154</v>
      </c>
      <c r="J68" s="170">
        <f t="shared" si="17"/>
        <v>279</v>
      </c>
      <c r="K68" s="416">
        <v>130</v>
      </c>
      <c r="L68" s="416">
        <v>149</v>
      </c>
      <c r="M68" s="170">
        <f t="shared" si="18"/>
        <v>840</v>
      </c>
      <c r="N68" s="170">
        <f t="shared" si="26"/>
        <v>402</v>
      </c>
      <c r="O68" s="170">
        <f t="shared" si="26"/>
        <v>438</v>
      </c>
      <c r="P68" s="170">
        <f>Q68+R68</f>
        <v>9</v>
      </c>
      <c r="Q68" s="416">
        <v>5</v>
      </c>
      <c r="R68" s="416">
        <v>4</v>
      </c>
      <c r="S68" s="170">
        <f>T68+U68</f>
        <v>8</v>
      </c>
      <c r="T68" s="416">
        <v>4</v>
      </c>
      <c r="U68" s="416">
        <v>4</v>
      </c>
      <c r="V68" s="170">
        <f>W68+X68</f>
        <v>14</v>
      </c>
      <c r="W68" s="416">
        <v>5</v>
      </c>
      <c r="X68" s="416">
        <v>9</v>
      </c>
      <c r="Y68" s="170">
        <f>Z68+AA68</f>
        <v>3</v>
      </c>
      <c r="Z68" s="416">
        <v>1</v>
      </c>
      <c r="AA68" s="416">
        <v>2</v>
      </c>
      <c r="AB68" s="170">
        <f>AC68+AD68</f>
        <v>34</v>
      </c>
      <c r="AC68" s="170">
        <f>Q68+T68+W68+Z68</f>
        <v>15</v>
      </c>
      <c r="AD68" s="170">
        <f>R68+U68+X68+AA68</f>
        <v>19</v>
      </c>
      <c r="AE68" s="170">
        <f t="shared" si="4"/>
        <v>186</v>
      </c>
      <c r="AF68" s="416">
        <v>83</v>
      </c>
      <c r="AG68" s="416">
        <v>103</v>
      </c>
      <c r="AH68" s="172"/>
      <c r="AI68" s="171"/>
      <c r="AJ68" s="173"/>
      <c r="AK68" s="156"/>
    </row>
    <row r="69" spans="1:37" ht="18" customHeight="1" x14ac:dyDescent="0.25">
      <c r="A69" s="182" t="s">
        <v>278</v>
      </c>
      <c r="B69" s="196" t="s">
        <v>260</v>
      </c>
      <c r="C69" s="196" t="s">
        <v>260</v>
      </c>
      <c r="D69" s="197">
        <f t="shared" si="25"/>
        <v>28</v>
      </c>
      <c r="E69" s="221">
        <v>3</v>
      </c>
      <c r="F69" s="221">
        <v>25</v>
      </c>
      <c r="G69" s="197">
        <f t="shared" si="16"/>
        <v>34</v>
      </c>
      <c r="H69" s="221">
        <v>0</v>
      </c>
      <c r="I69" s="221">
        <v>34</v>
      </c>
      <c r="J69" s="197">
        <f t="shared" si="17"/>
        <v>34</v>
      </c>
      <c r="K69" s="221">
        <v>1</v>
      </c>
      <c r="L69" s="221">
        <v>33</v>
      </c>
      <c r="M69" s="197">
        <f>N69+O69</f>
        <v>96</v>
      </c>
      <c r="N69" s="185">
        <f t="shared" si="26"/>
        <v>4</v>
      </c>
      <c r="O69" s="185">
        <f t="shared" si="26"/>
        <v>92</v>
      </c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8">
        <f t="shared" si="4"/>
        <v>0</v>
      </c>
      <c r="AF69" s="198"/>
      <c r="AG69" s="198"/>
      <c r="AH69" s="240">
        <f>AI69+AJ69</f>
        <v>55</v>
      </c>
      <c r="AI69" s="204">
        <v>3</v>
      </c>
      <c r="AJ69" s="255">
        <v>52</v>
      </c>
      <c r="AK69" s="156"/>
    </row>
    <row r="70" spans="1:37" ht="18" customHeight="1" x14ac:dyDescent="0.25">
      <c r="A70" s="201"/>
      <c r="B70" s="210" t="s">
        <v>241</v>
      </c>
      <c r="C70" s="210"/>
      <c r="D70" s="185">
        <f t="shared" si="25"/>
        <v>124</v>
      </c>
      <c r="E70" s="214">
        <v>47</v>
      </c>
      <c r="F70" s="214">
        <v>77</v>
      </c>
      <c r="G70" s="185">
        <f t="shared" si="16"/>
        <v>110</v>
      </c>
      <c r="H70" s="214">
        <v>43</v>
      </c>
      <c r="I70" s="214">
        <v>67</v>
      </c>
      <c r="J70" s="185">
        <f t="shared" si="17"/>
        <v>107</v>
      </c>
      <c r="K70" s="214">
        <v>42</v>
      </c>
      <c r="L70" s="214">
        <v>65</v>
      </c>
      <c r="M70" s="185">
        <f>N70+O70</f>
        <v>341</v>
      </c>
      <c r="N70" s="185">
        <f t="shared" si="26"/>
        <v>132</v>
      </c>
      <c r="O70" s="185">
        <f t="shared" si="26"/>
        <v>209</v>
      </c>
      <c r="P70" s="187"/>
      <c r="Q70" s="187"/>
      <c r="R70" s="187"/>
      <c r="S70" s="187"/>
      <c r="T70" s="187"/>
      <c r="U70" s="187"/>
      <c r="V70" s="187"/>
      <c r="W70" s="187"/>
      <c r="X70" s="187"/>
      <c r="Y70" s="187"/>
      <c r="Z70" s="187"/>
      <c r="AA70" s="187"/>
      <c r="AB70" s="187"/>
      <c r="AC70" s="187"/>
      <c r="AD70" s="187"/>
      <c r="AE70" s="187">
        <f t="shared" ref="AE70:AE101" si="27">AF70+AG70</f>
        <v>0</v>
      </c>
      <c r="AF70" s="187"/>
      <c r="AG70" s="187"/>
      <c r="AH70" s="241"/>
      <c r="AI70" s="214"/>
      <c r="AJ70" s="242"/>
      <c r="AK70" s="156"/>
    </row>
    <row r="71" spans="1:37" ht="18" customHeight="1" x14ac:dyDescent="0.25">
      <c r="A71" s="201"/>
      <c r="B71" s="533" t="s">
        <v>223</v>
      </c>
      <c r="C71" s="535"/>
      <c r="D71" s="197">
        <f t="shared" si="25"/>
        <v>152</v>
      </c>
      <c r="E71" s="197">
        <f>SUM(E69:E70)</f>
        <v>50</v>
      </c>
      <c r="F71" s="197">
        <f>SUM(F69:F70)</f>
        <v>102</v>
      </c>
      <c r="G71" s="197">
        <f t="shared" si="16"/>
        <v>144</v>
      </c>
      <c r="H71" s="197">
        <f>SUM(H69:H70)</f>
        <v>43</v>
      </c>
      <c r="I71" s="197">
        <f>SUM(I69:I70)</f>
        <v>101</v>
      </c>
      <c r="J71" s="197">
        <f t="shared" si="17"/>
        <v>141</v>
      </c>
      <c r="K71" s="197">
        <f>SUM(K69:K70)</f>
        <v>43</v>
      </c>
      <c r="L71" s="197">
        <f>SUM(L69:L70)</f>
        <v>98</v>
      </c>
      <c r="M71" s="197">
        <f>N71+O71</f>
        <v>437</v>
      </c>
      <c r="N71" s="197">
        <f>E71+H71+K71</f>
        <v>136</v>
      </c>
      <c r="O71" s="197">
        <f t="shared" si="26"/>
        <v>301</v>
      </c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>
        <f t="shared" si="27"/>
        <v>0</v>
      </c>
      <c r="AF71" s="198"/>
      <c r="AG71" s="198"/>
      <c r="AH71" s="240">
        <f>AI71+AJ71</f>
        <v>55</v>
      </c>
      <c r="AI71" s="197">
        <f>SUM(AI69:AI70)</f>
        <v>3</v>
      </c>
      <c r="AJ71" s="243">
        <f>SUM(AJ69:AJ70)</f>
        <v>52</v>
      </c>
      <c r="AK71" s="156"/>
    </row>
    <row r="72" spans="1:37" ht="18" customHeight="1" x14ac:dyDescent="0.25">
      <c r="A72" s="167" t="s">
        <v>279</v>
      </c>
      <c r="B72" s="168" t="s">
        <v>220</v>
      </c>
      <c r="C72" s="169"/>
      <c r="D72" s="170">
        <f t="shared" si="25"/>
        <v>195</v>
      </c>
      <c r="E72" s="416">
        <v>86</v>
      </c>
      <c r="F72" s="416">
        <v>109</v>
      </c>
      <c r="G72" s="170">
        <f t="shared" si="16"/>
        <v>194</v>
      </c>
      <c r="H72" s="416">
        <v>85</v>
      </c>
      <c r="I72" s="416">
        <v>109</v>
      </c>
      <c r="J72" s="170">
        <f t="shared" si="17"/>
        <v>193</v>
      </c>
      <c r="K72" s="416">
        <v>72</v>
      </c>
      <c r="L72" s="416">
        <v>121</v>
      </c>
      <c r="M72" s="170">
        <f>N72+O72</f>
        <v>582</v>
      </c>
      <c r="N72" s="170">
        <f t="shared" si="26"/>
        <v>243</v>
      </c>
      <c r="O72" s="170">
        <f t="shared" si="26"/>
        <v>339</v>
      </c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>
        <f t="shared" si="27"/>
        <v>0</v>
      </c>
      <c r="AF72" s="171"/>
      <c r="AG72" s="171"/>
      <c r="AH72" s="172"/>
      <c r="AI72" s="171"/>
      <c r="AJ72" s="173"/>
      <c r="AK72" s="156"/>
    </row>
    <row r="73" spans="1:37" ht="18" customHeight="1" x14ac:dyDescent="0.25">
      <c r="A73" s="244" t="s">
        <v>280</v>
      </c>
      <c r="B73" s="196" t="s">
        <v>220</v>
      </c>
      <c r="C73" s="202"/>
      <c r="D73" s="197">
        <f t="shared" si="25"/>
        <v>147</v>
      </c>
      <c r="E73" s="204">
        <v>63</v>
      </c>
      <c r="F73" s="204">
        <v>84</v>
      </c>
      <c r="G73" s="197">
        <f t="shared" si="16"/>
        <v>155</v>
      </c>
      <c r="H73" s="204">
        <v>57</v>
      </c>
      <c r="I73" s="204">
        <v>98</v>
      </c>
      <c r="J73" s="197">
        <f t="shared" si="17"/>
        <v>154</v>
      </c>
      <c r="K73" s="204">
        <v>71</v>
      </c>
      <c r="L73" s="204">
        <v>83</v>
      </c>
      <c r="M73" s="197">
        <f>N73+O73</f>
        <v>456</v>
      </c>
      <c r="N73" s="197">
        <f t="shared" si="26"/>
        <v>191</v>
      </c>
      <c r="O73" s="197">
        <f t="shared" si="26"/>
        <v>265</v>
      </c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8"/>
      <c r="AB73" s="198"/>
      <c r="AC73" s="198"/>
      <c r="AD73" s="198"/>
      <c r="AE73" s="198">
        <f t="shared" si="27"/>
        <v>0</v>
      </c>
      <c r="AF73" s="198"/>
      <c r="AG73" s="198"/>
      <c r="AH73" s="199"/>
      <c r="AI73" s="198"/>
      <c r="AJ73" s="200"/>
      <c r="AK73" s="156"/>
    </row>
    <row r="74" spans="1:37" ht="18" customHeight="1" x14ac:dyDescent="0.25">
      <c r="A74" s="201"/>
      <c r="B74" s="210" t="s">
        <v>233</v>
      </c>
      <c r="C74" s="210" t="s">
        <v>249</v>
      </c>
      <c r="D74" s="185">
        <f t="shared" si="25"/>
        <v>30</v>
      </c>
      <c r="E74" s="214">
        <v>5</v>
      </c>
      <c r="F74" s="214">
        <v>25</v>
      </c>
      <c r="G74" s="185">
        <f t="shared" si="16"/>
        <v>30</v>
      </c>
      <c r="H74" s="214">
        <v>6</v>
      </c>
      <c r="I74" s="214">
        <v>24</v>
      </c>
      <c r="J74" s="185">
        <f>K74+L74</f>
        <v>27</v>
      </c>
      <c r="K74" s="214">
        <v>6</v>
      </c>
      <c r="L74" s="214">
        <v>21</v>
      </c>
      <c r="M74" s="185">
        <f t="shared" ref="M74:M101" si="28">N74+O74</f>
        <v>87</v>
      </c>
      <c r="N74" s="185">
        <f t="shared" si="26"/>
        <v>17</v>
      </c>
      <c r="O74" s="185">
        <f t="shared" si="26"/>
        <v>70</v>
      </c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>
        <f t="shared" si="27"/>
        <v>0</v>
      </c>
      <c r="AF74" s="187"/>
      <c r="AG74" s="187"/>
      <c r="AH74" s="188"/>
      <c r="AI74" s="187"/>
      <c r="AJ74" s="189"/>
      <c r="AK74" s="156"/>
    </row>
    <row r="75" spans="1:37" ht="18" customHeight="1" x14ac:dyDescent="0.25">
      <c r="A75" s="190"/>
      <c r="B75" s="551" t="s">
        <v>223</v>
      </c>
      <c r="C75" s="552"/>
      <c r="D75" s="191">
        <f t="shared" si="25"/>
        <v>177</v>
      </c>
      <c r="E75" s="191">
        <f>E73+E74</f>
        <v>68</v>
      </c>
      <c r="F75" s="191">
        <f>F73+F74</f>
        <v>109</v>
      </c>
      <c r="G75" s="191">
        <f t="shared" si="16"/>
        <v>185</v>
      </c>
      <c r="H75" s="191">
        <f>H73+H74</f>
        <v>63</v>
      </c>
      <c r="I75" s="191">
        <f>I73+I74</f>
        <v>122</v>
      </c>
      <c r="J75" s="191">
        <f t="shared" si="17"/>
        <v>181</v>
      </c>
      <c r="K75" s="191">
        <f>K73+K74</f>
        <v>77</v>
      </c>
      <c r="L75" s="191">
        <f>L73+L74</f>
        <v>104</v>
      </c>
      <c r="M75" s="191">
        <f t="shared" si="28"/>
        <v>543</v>
      </c>
      <c r="N75" s="191">
        <f t="shared" si="26"/>
        <v>208</v>
      </c>
      <c r="O75" s="191">
        <f t="shared" si="26"/>
        <v>335</v>
      </c>
      <c r="P75" s="191"/>
      <c r="Q75" s="191"/>
      <c r="R75" s="191"/>
      <c r="S75" s="191"/>
      <c r="T75" s="191"/>
      <c r="U75" s="191"/>
      <c r="V75" s="191"/>
      <c r="W75" s="191"/>
      <c r="X75" s="191"/>
      <c r="Y75" s="191"/>
      <c r="Z75" s="191"/>
      <c r="AA75" s="191"/>
      <c r="AB75" s="191"/>
      <c r="AC75" s="191"/>
      <c r="AD75" s="191"/>
      <c r="AE75" s="193">
        <f t="shared" si="27"/>
        <v>0</v>
      </c>
      <c r="AF75" s="193"/>
      <c r="AG75" s="193"/>
      <c r="AH75" s="194"/>
      <c r="AI75" s="193"/>
      <c r="AJ75" s="195"/>
      <c r="AK75" s="156"/>
    </row>
    <row r="76" spans="1:37" ht="18" customHeight="1" x14ac:dyDescent="0.25">
      <c r="A76" s="182" t="s">
        <v>281</v>
      </c>
      <c r="B76" s="196" t="s">
        <v>220</v>
      </c>
      <c r="C76" s="202"/>
      <c r="D76" s="197">
        <f t="shared" si="25"/>
        <v>174</v>
      </c>
      <c r="E76" s="204">
        <v>89</v>
      </c>
      <c r="F76" s="204">
        <v>85</v>
      </c>
      <c r="G76" s="197">
        <f t="shared" si="16"/>
        <v>168</v>
      </c>
      <c r="H76" s="204">
        <v>82</v>
      </c>
      <c r="I76" s="204">
        <v>86</v>
      </c>
      <c r="J76" s="197">
        <f t="shared" si="17"/>
        <v>182</v>
      </c>
      <c r="K76" s="204">
        <v>87</v>
      </c>
      <c r="L76" s="204">
        <v>95</v>
      </c>
      <c r="M76" s="197">
        <f t="shared" si="28"/>
        <v>524</v>
      </c>
      <c r="N76" s="197">
        <f t="shared" ref="N76:O80" si="29">E76+H76+K76</f>
        <v>258</v>
      </c>
      <c r="O76" s="197">
        <f t="shared" si="29"/>
        <v>266</v>
      </c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98"/>
      <c r="AB76" s="198"/>
      <c r="AC76" s="198"/>
      <c r="AD76" s="198"/>
      <c r="AE76" s="198">
        <f t="shared" si="27"/>
        <v>0</v>
      </c>
      <c r="AF76" s="198"/>
      <c r="AG76" s="198"/>
      <c r="AH76" s="199"/>
      <c r="AI76" s="198"/>
      <c r="AJ76" s="200"/>
      <c r="AK76" s="156"/>
    </row>
    <row r="77" spans="1:37" ht="18" customHeight="1" x14ac:dyDescent="0.25">
      <c r="A77" s="245" t="s">
        <v>282</v>
      </c>
      <c r="B77" s="175" t="s">
        <v>233</v>
      </c>
      <c r="C77" s="175" t="s">
        <v>244</v>
      </c>
      <c r="D77" s="177">
        <f t="shared" si="25"/>
        <v>30</v>
      </c>
      <c r="E77" s="239">
        <v>30</v>
      </c>
      <c r="F77" s="239">
        <v>0</v>
      </c>
      <c r="G77" s="177">
        <f>H77+I77</f>
        <v>22</v>
      </c>
      <c r="H77" s="239">
        <v>22</v>
      </c>
      <c r="I77" s="239">
        <v>0</v>
      </c>
      <c r="J77" s="177">
        <f t="shared" si="17"/>
        <v>33</v>
      </c>
      <c r="K77" s="239">
        <v>32</v>
      </c>
      <c r="L77" s="239">
        <v>1</v>
      </c>
      <c r="M77" s="177">
        <f t="shared" si="28"/>
        <v>85</v>
      </c>
      <c r="N77" s="177">
        <f t="shared" si="29"/>
        <v>84</v>
      </c>
      <c r="O77" s="177">
        <f t="shared" si="29"/>
        <v>1</v>
      </c>
      <c r="P77" s="177">
        <f>Q77+R77</f>
        <v>4</v>
      </c>
      <c r="Q77" s="239">
        <v>3</v>
      </c>
      <c r="R77" s="239">
        <v>1</v>
      </c>
      <c r="S77" s="177">
        <f>T77+U77</f>
        <v>4</v>
      </c>
      <c r="T77" s="239">
        <v>4</v>
      </c>
      <c r="U77" s="239">
        <v>0</v>
      </c>
      <c r="V77" s="177">
        <f>W77+X77</f>
        <v>4</v>
      </c>
      <c r="W77" s="239">
        <v>4</v>
      </c>
      <c r="X77" s="239">
        <v>0</v>
      </c>
      <c r="Y77" s="177">
        <f>Z77+AA77</f>
        <v>2</v>
      </c>
      <c r="Z77" s="239">
        <v>2</v>
      </c>
      <c r="AA77" s="239">
        <v>0</v>
      </c>
      <c r="AB77" s="177">
        <f>AC77+AD77</f>
        <v>14</v>
      </c>
      <c r="AC77" s="177">
        <f>Q77+T77+W77+Z77</f>
        <v>13</v>
      </c>
      <c r="AD77" s="177">
        <f>R77+U77+X77+AA77</f>
        <v>1</v>
      </c>
      <c r="AE77" s="179">
        <f t="shared" si="27"/>
        <v>0</v>
      </c>
      <c r="AF77" s="179"/>
      <c r="AG77" s="179"/>
      <c r="AH77" s="180"/>
      <c r="AI77" s="179"/>
      <c r="AJ77" s="181"/>
      <c r="AK77" s="156"/>
    </row>
    <row r="78" spans="1:37" ht="18" customHeight="1" x14ac:dyDescent="0.25">
      <c r="A78" s="201"/>
      <c r="B78" s="202"/>
      <c r="C78" s="196" t="s">
        <v>245</v>
      </c>
      <c r="D78" s="197">
        <f t="shared" si="25"/>
        <v>28</v>
      </c>
      <c r="E78" s="204">
        <v>26</v>
      </c>
      <c r="F78" s="204">
        <v>2</v>
      </c>
      <c r="G78" s="197">
        <f t="shared" si="16"/>
        <v>29</v>
      </c>
      <c r="H78" s="204">
        <v>29</v>
      </c>
      <c r="I78" s="204">
        <v>0</v>
      </c>
      <c r="J78" s="197">
        <f t="shared" si="17"/>
        <v>28</v>
      </c>
      <c r="K78" s="204">
        <v>28</v>
      </c>
      <c r="L78" s="204">
        <v>0</v>
      </c>
      <c r="M78" s="197">
        <f t="shared" si="28"/>
        <v>85</v>
      </c>
      <c r="N78" s="197">
        <f t="shared" si="29"/>
        <v>83</v>
      </c>
      <c r="O78" s="197">
        <f t="shared" si="29"/>
        <v>2</v>
      </c>
      <c r="P78" s="197">
        <f>Q78+R78</f>
        <v>2</v>
      </c>
      <c r="Q78" s="204">
        <v>2</v>
      </c>
      <c r="R78" s="204">
        <v>0</v>
      </c>
      <c r="S78" s="197">
        <f>T78+U78</f>
        <v>7</v>
      </c>
      <c r="T78" s="204">
        <v>7</v>
      </c>
      <c r="U78" s="204">
        <v>0</v>
      </c>
      <c r="V78" s="197">
        <f>W78+X78</f>
        <v>1</v>
      </c>
      <c r="W78" s="204">
        <v>1</v>
      </c>
      <c r="X78" s="204">
        <v>0</v>
      </c>
      <c r="Y78" s="197">
        <f>Z78+AA78</f>
        <v>0</v>
      </c>
      <c r="Z78" s="204">
        <v>0</v>
      </c>
      <c r="AA78" s="204">
        <v>0</v>
      </c>
      <c r="AB78" s="197">
        <f>AC78+AD78</f>
        <v>10</v>
      </c>
      <c r="AC78" s="197">
        <f>Q78+T78+W78+Z78</f>
        <v>10</v>
      </c>
      <c r="AD78" s="197">
        <f>R78+U78+X78+AA78</f>
        <v>0</v>
      </c>
      <c r="AE78" s="198">
        <f t="shared" si="27"/>
        <v>0</v>
      </c>
      <c r="AF78" s="198"/>
      <c r="AG78" s="198"/>
      <c r="AH78" s="199"/>
      <c r="AI78" s="198"/>
      <c r="AJ78" s="200"/>
      <c r="AK78" s="156"/>
    </row>
    <row r="79" spans="1:37" ht="18" customHeight="1" x14ac:dyDescent="0.25">
      <c r="A79" s="201"/>
      <c r="B79" s="202"/>
      <c r="C79" s="196" t="s">
        <v>283</v>
      </c>
      <c r="D79" s="197">
        <f t="shared" si="25"/>
        <v>25</v>
      </c>
      <c r="E79" s="204">
        <v>22</v>
      </c>
      <c r="F79" s="204">
        <v>3</v>
      </c>
      <c r="G79" s="197">
        <f t="shared" si="16"/>
        <v>31</v>
      </c>
      <c r="H79" s="204">
        <v>29</v>
      </c>
      <c r="I79" s="204">
        <v>2</v>
      </c>
      <c r="J79" s="197">
        <f t="shared" si="17"/>
        <v>24</v>
      </c>
      <c r="K79" s="204">
        <v>23</v>
      </c>
      <c r="L79" s="204">
        <v>1</v>
      </c>
      <c r="M79" s="197">
        <f t="shared" si="28"/>
        <v>80</v>
      </c>
      <c r="N79" s="197">
        <f t="shared" si="29"/>
        <v>74</v>
      </c>
      <c r="O79" s="197">
        <f t="shared" si="29"/>
        <v>6</v>
      </c>
      <c r="P79" s="198"/>
      <c r="Q79" s="204"/>
      <c r="R79" s="204"/>
      <c r="S79" s="198"/>
      <c r="T79" s="204"/>
      <c r="U79" s="204"/>
      <c r="V79" s="198"/>
      <c r="W79" s="204"/>
      <c r="X79" s="204"/>
      <c r="Y79" s="198"/>
      <c r="Z79" s="204"/>
      <c r="AA79" s="204"/>
      <c r="AB79" s="198"/>
      <c r="AC79" s="198"/>
      <c r="AD79" s="198"/>
      <c r="AE79" s="198">
        <f t="shared" si="27"/>
        <v>0</v>
      </c>
      <c r="AF79" s="198"/>
      <c r="AG79" s="198"/>
      <c r="AH79" s="199"/>
      <c r="AI79" s="198"/>
      <c r="AJ79" s="200"/>
      <c r="AK79" s="156"/>
    </row>
    <row r="80" spans="1:37" ht="18" customHeight="1" x14ac:dyDescent="0.25">
      <c r="A80" s="201"/>
      <c r="B80" s="202"/>
      <c r="C80" s="196" t="s">
        <v>247</v>
      </c>
      <c r="D80" s="197">
        <f t="shared" si="25"/>
        <v>30</v>
      </c>
      <c r="E80" s="204">
        <v>24</v>
      </c>
      <c r="F80" s="204">
        <v>6</v>
      </c>
      <c r="G80" s="197">
        <f t="shared" si="16"/>
        <v>30</v>
      </c>
      <c r="H80" s="204">
        <v>26</v>
      </c>
      <c r="I80" s="204">
        <v>4</v>
      </c>
      <c r="J80" s="197">
        <f t="shared" si="17"/>
        <v>31</v>
      </c>
      <c r="K80" s="204">
        <v>27</v>
      </c>
      <c r="L80" s="204">
        <v>4</v>
      </c>
      <c r="M80" s="197">
        <f t="shared" si="28"/>
        <v>91</v>
      </c>
      <c r="N80" s="197">
        <f t="shared" si="29"/>
        <v>77</v>
      </c>
      <c r="O80" s="197">
        <f t="shared" si="29"/>
        <v>14</v>
      </c>
      <c r="P80" s="198"/>
      <c r="Q80" s="204"/>
      <c r="R80" s="204"/>
      <c r="S80" s="198"/>
      <c r="T80" s="204"/>
      <c r="U80" s="204"/>
      <c r="V80" s="198"/>
      <c r="W80" s="204"/>
      <c r="X80" s="204"/>
      <c r="Y80" s="198"/>
      <c r="Z80" s="204"/>
      <c r="AA80" s="204"/>
      <c r="AB80" s="198"/>
      <c r="AC80" s="198"/>
      <c r="AD80" s="198"/>
      <c r="AE80" s="198">
        <f t="shared" si="27"/>
        <v>0</v>
      </c>
      <c r="AF80" s="198"/>
      <c r="AG80" s="198"/>
      <c r="AH80" s="199"/>
      <c r="AI80" s="198"/>
      <c r="AJ80" s="200"/>
      <c r="AK80" s="156"/>
    </row>
    <row r="81" spans="1:37" ht="18" customHeight="1" x14ac:dyDescent="0.25">
      <c r="A81" s="201"/>
      <c r="B81" s="202"/>
      <c r="C81" s="210" t="s">
        <v>223</v>
      </c>
      <c r="D81" s="226">
        <f t="shared" si="25"/>
        <v>113</v>
      </c>
      <c r="E81" s="231">
        <f>SUM(E77:E80)</f>
        <v>102</v>
      </c>
      <c r="F81" s="231">
        <f>SUM(F77:F80)</f>
        <v>11</v>
      </c>
      <c r="G81" s="226">
        <f t="shared" si="16"/>
        <v>112</v>
      </c>
      <c r="H81" s="231">
        <f>SUM(H77:H80)</f>
        <v>106</v>
      </c>
      <c r="I81" s="231">
        <f>SUM(I77:I80)</f>
        <v>6</v>
      </c>
      <c r="J81" s="226">
        <f t="shared" si="17"/>
        <v>116</v>
      </c>
      <c r="K81" s="231">
        <f>SUM(K77:K80)</f>
        <v>110</v>
      </c>
      <c r="L81" s="231">
        <f>SUM(L77:L80)</f>
        <v>6</v>
      </c>
      <c r="M81" s="226">
        <f>N81+O81</f>
        <v>341</v>
      </c>
      <c r="N81" s="231">
        <f>SUM(N77:N80)</f>
        <v>318</v>
      </c>
      <c r="O81" s="231">
        <f>SUM(O77:O80)</f>
        <v>23</v>
      </c>
      <c r="P81" s="226">
        <f>Q81+R81</f>
        <v>6</v>
      </c>
      <c r="Q81" s="231">
        <f>SUM(Q77:Q80)</f>
        <v>5</v>
      </c>
      <c r="R81" s="231">
        <f>SUM(R77:R80)</f>
        <v>1</v>
      </c>
      <c r="S81" s="226">
        <f>T81+U81</f>
        <v>11</v>
      </c>
      <c r="T81" s="231">
        <f>SUM(T77:T80)</f>
        <v>11</v>
      </c>
      <c r="U81" s="231">
        <f>SUM(U77:U80)</f>
        <v>0</v>
      </c>
      <c r="V81" s="226">
        <f>W81+X81</f>
        <v>5</v>
      </c>
      <c r="W81" s="231">
        <f>SUM(W77:W80)</f>
        <v>5</v>
      </c>
      <c r="X81" s="231">
        <f>SUM(X77:X80)</f>
        <v>0</v>
      </c>
      <c r="Y81" s="226">
        <f>Z81+AA81</f>
        <v>2</v>
      </c>
      <c r="Z81" s="231">
        <f>SUM(Z77:Z80)</f>
        <v>2</v>
      </c>
      <c r="AA81" s="231">
        <f>SUM(AA77:AA80)</f>
        <v>0</v>
      </c>
      <c r="AB81" s="226">
        <f>AC81+AD81</f>
        <v>24</v>
      </c>
      <c r="AC81" s="231">
        <f>SUM(AC77:AC80)</f>
        <v>23</v>
      </c>
      <c r="AD81" s="231">
        <f>SUM(AD77:AD80)</f>
        <v>1</v>
      </c>
      <c r="AE81" s="229">
        <f t="shared" si="27"/>
        <v>0</v>
      </c>
      <c r="AF81" s="229"/>
      <c r="AG81" s="229"/>
      <c r="AH81" s="188"/>
      <c r="AI81" s="187"/>
      <c r="AJ81" s="189"/>
      <c r="AK81" s="156"/>
    </row>
    <row r="82" spans="1:37" ht="18" customHeight="1" x14ac:dyDescent="0.25">
      <c r="A82" s="246"/>
      <c r="B82" s="183" t="s">
        <v>284</v>
      </c>
      <c r="C82" s="183" t="s">
        <v>285</v>
      </c>
      <c r="D82" s="226">
        <f>SUM(E82:F82)</f>
        <v>26</v>
      </c>
      <c r="E82" s="231">
        <v>22</v>
      </c>
      <c r="F82" s="231">
        <v>4</v>
      </c>
      <c r="G82" s="226">
        <f t="shared" si="16"/>
        <v>25</v>
      </c>
      <c r="H82" s="231">
        <v>25</v>
      </c>
      <c r="I82" s="231">
        <v>0</v>
      </c>
      <c r="J82" s="226">
        <f t="shared" si="17"/>
        <v>18</v>
      </c>
      <c r="K82" s="231">
        <v>18</v>
      </c>
      <c r="L82" s="231">
        <v>0</v>
      </c>
      <c r="M82" s="226">
        <f t="shared" si="28"/>
        <v>69</v>
      </c>
      <c r="N82" s="226">
        <f>E82+H82+K82</f>
        <v>65</v>
      </c>
      <c r="O82" s="226">
        <f>F82+I82+L82</f>
        <v>4</v>
      </c>
      <c r="P82" s="226"/>
      <c r="Q82" s="226"/>
      <c r="R82" s="226"/>
      <c r="S82" s="226"/>
      <c r="T82" s="226"/>
      <c r="U82" s="226"/>
      <c r="V82" s="226"/>
      <c r="W82" s="226"/>
      <c r="X82" s="226"/>
      <c r="Y82" s="226"/>
      <c r="Z82" s="226"/>
      <c r="AA82" s="226"/>
      <c r="AB82" s="226"/>
      <c r="AC82" s="226"/>
      <c r="AD82" s="226"/>
      <c r="AE82" s="229">
        <f t="shared" si="27"/>
        <v>0</v>
      </c>
      <c r="AF82" s="229"/>
      <c r="AG82" s="229"/>
      <c r="AH82" s="240">
        <f>AI82+AJ82</f>
        <v>12</v>
      </c>
      <c r="AI82" s="204">
        <v>12</v>
      </c>
      <c r="AJ82" s="232">
        <v>0</v>
      </c>
      <c r="AK82" s="156"/>
    </row>
    <row r="83" spans="1:37" ht="18" customHeight="1" x14ac:dyDescent="0.25">
      <c r="A83" s="201"/>
      <c r="B83" s="247"/>
      <c r="C83" s="196" t="s">
        <v>286</v>
      </c>
      <c r="D83" s="197">
        <f>SUM(E83:F83)</f>
        <v>26</v>
      </c>
      <c r="E83" s="204">
        <v>18</v>
      </c>
      <c r="F83" s="204">
        <v>8</v>
      </c>
      <c r="G83" s="197">
        <f t="shared" si="16"/>
        <v>26</v>
      </c>
      <c r="H83" s="204">
        <v>22</v>
      </c>
      <c r="I83" s="204">
        <v>4</v>
      </c>
      <c r="J83" s="197">
        <f t="shared" si="17"/>
        <v>25</v>
      </c>
      <c r="K83" s="204">
        <v>19</v>
      </c>
      <c r="L83" s="204">
        <v>6</v>
      </c>
      <c r="M83" s="197">
        <f t="shared" si="28"/>
        <v>77</v>
      </c>
      <c r="N83" s="197">
        <f>E83+H83+K83</f>
        <v>59</v>
      </c>
      <c r="O83" s="197">
        <f>F83+I83+L83</f>
        <v>18</v>
      </c>
      <c r="P83" s="197"/>
      <c r="Q83" s="197"/>
      <c r="R83" s="197"/>
      <c r="S83" s="197"/>
      <c r="T83" s="197"/>
      <c r="U83" s="197"/>
      <c r="V83" s="197"/>
      <c r="W83" s="197"/>
      <c r="X83" s="197"/>
      <c r="Y83" s="197"/>
      <c r="Z83" s="197"/>
      <c r="AA83" s="197"/>
      <c r="AB83" s="197"/>
      <c r="AC83" s="197"/>
      <c r="AD83" s="197"/>
      <c r="AE83" s="198">
        <f t="shared" si="27"/>
        <v>0</v>
      </c>
      <c r="AF83" s="198"/>
      <c r="AG83" s="198"/>
      <c r="AH83" s="198"/>
      <c r="AI83" s="198"/>
      <c r="AJ83" s="200"/>
      <c r="AK83" s="156"/>
    </row>
    <row r="84" spans="1:37" ht="18" customHeight="1" x14ac:dyDescent="0.25">
      <c r="A84" s="201"/>
      <c r="B84" s="202"/>
      <c r="C84" s="210" t="s">
        <v>223</v>
      </c>
      <c r="D84" s="226">
        <f t="shared" ref="D84:D108" si="30">E84+F84</f>
        <v>52</v>
      </c>
      <c r="E84" s="231">
        <f>SUM(E82:E83)</f>
        <v>40</v>
      </c>
      <c r="F84" s="231">
        <f>SUM(F82:F83)</f>
        <v>12</v>
      </c>
      <c r="G84" s="226">
        <f>H84+I84</f>
        <v>51</v>
      </c>
      <c r="H84" s="231">
        <f>SUM(H82:H83)</f>
        <v>47</v>
      </c>
      <c r="I84" s="231">
        <f>SUM(I82:I83)</f>
        <v>4</v>
      </c>
      <c r="J84" s="226">
        <f>K84+L84</f>
        <v>43</v>
      </c>
      <c r="K84" s="231">
        <f>SUM(K82:K83)</f>
        <v>37</v>
      </c>
      <c r="L84" s="231">
        <f>SUM(L82:L83)</f>
        <v>6</v>
      </c>
      <c r="M84" s="226">
        <f>N84+O84</f>
        <v>146</v>
      </c>
      <c r="N84" s="231">
        <f>SUM(N82:N83)</f>
        <v>124</v>
      </c>
      <c r="O84" s="231">
        <f>SUM(O82:O83)</f>
        <v>22</v>
      </c>
      <c r="P84" s="226"/>
      <c r="Q84" s="231"/>
      <c r="R84" s="231"/>
      <c r="S84" s="226"/>
      <c r="T84" s="231"/>
      <c r="U84" s="231"/>
      <c r="V84" s="226"/>
      <c r="W84" s="231"/>
      <c r="X84" s="231"/>
      <c r="Y84" s="226"/>
      <c r="Z84" s="231"/>
      <c r="AA84" s="231"/>
      <c r="AB84" s="226"/>
      <c r="AC84" s="231"/>
      <c r="AD84" s="231"/>
      <c r="AE84" s="229">
        <f t="shared" si="27"/>
        <v>0</v>
      </c>
      <c r="AF84" s="229"/>
      <c r="AG84" s="229"/>
      <c r="AH84" s="185">
        <f>SUM(AH82:AH83)</f>
        <v>12</v>
      </c>
      <c r="AI84" s="214">
        <f>SUM(AI82:AI83)</f>
        <v>12</v>
      </c>
      <c r="AJ84" s="242">
        <f>SUM(AJ82:AJ83)</f>
        <v>0</v>
      </c>
      <c r="AK84" s="156"/>
    </row>
    <row r="85" spans="1:37" ht="18" customHeight="1" x14ac:dyDescent="0.25">
      <c r="A85" s="201"/>
      <c r="B85" s="533" t="s">
        <v>223</v>
      </c>
      <c r="C85" s="535"/>
      <c r="D85" s="226">
        <f t="shared" si="30"/>
        <v>165</v>
      </c>
      <c r="E85" s="226">
        <f>E81+E84</f>
        <v>142</v>
      </c>
      <c r="F85" s="226">
        <f>F81+F84</f>
        <v>23</v>
      </c>
      <c r="G85" s="226">
        <f>H85+I85</f>
        <v>163</v>
      </c>
      <c r="H85" s="226">
        <f>H81+H84</f>
        <v>153</v>
      </c>
      <c r="I85" s="226">
        <f>I81+I84</f>
        <v>10</v>
      </c>
      <c r="J85" s="226">
        <f>K85+L85</f>
        <v>159</v>
      </c>
      <c r="K85" s="226">
        <f>K81+K84</f>
        <v>147</v>
      </c>
      <c r="L85" s="226">
        <f>L81+L84</f>
        <v>12</v>
      </c>
      <c r="M85" s="226">
        <f>N85+O85</f>
        <v>487</v>
      </c>
      <c r="N85" s="226">
        <f>N81+N84</f>
        <v>442</v>
      </c>
      <c r="O85" s="226">
        <f>O81+O84</f>
        <v>45</v>
      </c>
      <c r="P85" s="226">
        <f>Q85+R85</f>
        <v>6</v>
      </c>
      <c r="Q85" s="226">
        <f>Q81+Q84</f>
        <v>5</v>
      </c>
      <c r="R85" s="226">
        <f>R81+R84</f>
        <v>1</v>
      </c>
      <c r="S85" s="226">
        <f>T85+U85</f>
        <v>11</v>
      </c>
      <c r="T85" s="226">
        <f>T81+T84</f>
        <v>11</v>
      </c>
      <c r="U85" s="226">
        <f>U81+U84</f>
        <v>0</v>
      </c>
      <c r="V85" s="226">
        <f>W85+X85</f>
        <v>5</v>
      </c>
      <c r="W85" s="226">
        <f>W81+W84</f>
        <v>5</v>
      </c>
      <c r="X85" s="226">
        <f>X81+X84</f>
        <v>0</v>
      </c>
      <c r="Y85" s="226">
        <f>Z85+AA85</f>
        <v>2</v>
      </c>
      <c r="Z85" s="226">
        <f>Z81+Z84</f>
        <v>2</v>
      </c>
      <c r="AA85" s="226">
        <f>AA81+AA84</f>
        <v>0</v>
      </c>
      <c r="AB85" s="226">
        <f>AC85+AD85</f>
        <v>24</v>
      </c>
      <c r="AC85" s="226">
        <f>AC81+AC84</f>
        <v>23</v>
      </c>
      <c r="AD85" s="226">
        <f>AD81+AD84</f>
        <v>1</v>
      </c>
      <c r="AE85" s="229">
        <f t="shared" si="27"/>
        <v>0</v>
      </c>
      <c r="AF85" s="229"/>
      <c r="AG85" s="229"/>
      <c r="AH85" s="226">
        <f>AI85+AJ85</f>
        <v>12</v>
      </c>
      <c r="AI85" s="226">
        <f>AI81+AI84</f>
        <v>12</v>
      </c>
      <c r="AJ85" s="248">
        <f>AJ81+AJ84</f>
        <v>0</v>
      </c>
      <c r="AK85" s="156"/>
    </row>
    <row r="86" spans="1:37" ht="18" customHeight="1" x14ac:dyDescent="0.25">
      <c r="A86" s="174" t="s">
        <v>287</v>
      </c>
      <c r="B86" s="175" t="s">
        <v>225</v>
      </c>
      <c r="C86" s="175" t="s">
        <v>288</v>
      </c>
      <c r="D86" s="177">
        <f t="shared" si="30"/>
        <v>30</v>
      </c>
      <c r="E86" s="239">
        <v>15</v>
      </c>
      <c r="F86" s="239">
        <v>15</v>
      </c>
      <c r="G86" s="177">
        <f t="shared" ref="G86:G108" si="31">H86+I86</f>
        <v>23</v>
      </c>
      <c r="H86" s="239">
        <v>16</v>
      </c>
      <c r="I86" s="239">
        <v>7</v>
      </c>
      <c r="J86" s="177">
        <f t="shared" ref="J86:J101" si="32">K86+L86</f>
        <v>28</v>
      </c>
      <c r="K86" s="239">
        <v>22</v>
      </c>
      <c r="L86" s="239">
        <v>6</v>
      </c>
      <c r="M86" s="177">
        <f t="shared" si="28"/>
        <v>81</v>
      </c>
      <c r="N86" s="177">
        <f t="shared" ref="N86:O101" si="33">E86+H86+K86</f>
        <v>53</v>
      </c>
      <c r="O86" s="177">
        <f t="shared" si="33"/>
        <v>28</v>
      </c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>
        <f t="shared" si="27"/>
        <v>0</v>
      </c>
      <c r="AF86" s="179"/>
      <c r="AG86" s="179"/>
      <c r="AH86" s="180"/>
      <c r="AI86" s="179"/>
      <c r="AJ86" s="181"/>
      <c r="AK86" s="156"/>
    </row>
    <row r="87" spans="1:37" ht="18" customHeight="1" x14ac:dyDescent="0.25">
      <c r="A87" s="201"/>
      <c r="B87" s="202"/>
      <c r="C87" s="196" t="s">
        <v>289</v>
      </c>
      <c r="D87" s="197">
        <f t="shared" si="30"/>
        <v>30</v>
      </c>
      <c r="E87" s="204">
        <v>16</v>
      </c>
      <c r="F87" s="204">
        <v>14</v>
      </c>
      <c r="G87" s="197">
        <f t="shared" si="31"/>
        <v>25</v>
      </c>
      <c r="H87" s="204">
        <v>12</v>
      </c>
      <c r="I87" s="204">
        <v>13</v>
      </c>
      <c r="J87" s="197">
        <f t="shared" si="32"/>
        <v>26</v>
      </c>
      <c r="K87" s="204">
        <v>16</v>
      </c>
      <c r="L87" s="204">
        <v>10</v>
      </c>
      <c r="M87" s="197">
        <f t="shared" si="28"/>
        <v>81</v>
      </c>
      <c r="N87" s="197">
        <f t="shared" si="33"/>
        <v>44</v>
      </c>
      <c r="O87" s="197">
        <f t="shared" si="33"/>
        <v>37</v>
      </c>
      <c r="P87" s="198"/>
      <c r="Q87" s="198"/>
      <c r="R87" s="198"/>
      <c r="S87" s="198"/>
      <c r="T87" s="198"/>
      <c r="U87" s="198"/>
      <c r="V87" s="198"/>
      <c r="W87" s="198"/>
      <c r="X87" s="198"/>
      <c r="Y87" s="198"/>
      <c r="Z87" s="198"/>
      <c r="AA87" s="198"/>
      <c r="AB87" s="198"/>
      <c r="AC87" s="198"/>
      <c r="AD87" s="198"/>
      <c r="AE87" s="198">
        <f t="shared" si="27"/>
        <v>0</v>
      </c>
      <c r="AF87" s="198"/>
      <c r="AG87" s="198"/>
      <c r="AH87" s="199"/>
      <c r="AI87" s="198"/>
      <c r="AJ87" s="200"/>
      <c r="AK87" s="156"/>
    </row>
    <row r="88" spans="1:37" ht="18" customHeight="1" x14ac:dyDescent="0.25">
      <c r="A88" s="201"/>
      <c r="B88" s="202" t="s">
        <v>228</v>
      </c>
      <c r="C88" s="205" t="s">
        <v>290</v>
      </c>
      <c r="D88" s="197">
        <f t="shared" si="30"/>
        <v>30</v>
      </c>
      <c r="E88" s="204">
        <v>8</v>
      </c>
      <c r="F88" s="204">
        <v>22</v>
      </c>
      <c r="G88" s="197">
        <f t="shared" si="31"/>
        <v>26</v>
      </c>
      <c r="H88" s="204">
        <v>8</v>
      </c>
      <c r="I88" s="204">
        <v>18</v>
      </c>
      <c r="J88" s="197">
        <f t="shared" si="32"/>
        <v>26</v>
      </c>
      <c r="K88" s="204">
        <v>11</v>
      </c>
      <c r="L88" s="204">
        <v>15</v>
      </c>
      <c r="M88" s="197">
        <f t="shared" si="28"/>
        <v>82</v>
      </c>
      <c r="N88" s="197">
        <f t="shared" si="33"/>
        <v>27</v>
      </c>
      <c r="O88" s="197">
        <f t="shared" si="33"/>
        <v>55</v>
      </c>
      <c r="P88" s="198"/>
      <c r="Q88" s="198"/>
      <c r="R88" s="198"/>
      <c r="S88" s="198"/>
      <c r="T88" s="198"/>
      <c r="U88" s="198"/>
      <c r="V88" s="198"/>
      <c r="W88" s="198"/>
      <c r="X88" s="198"/>
      <c r="Y88" s="198"/>
      <c r="Z88" s="198"/>
      <c r="AA88" s="198"/>
      <c r="AB88" s="198"/>
      <c r="AC88" s="198"/>
      <c r="AD88" s="198"/>
      <c r="AE88" s="198">
        <f t="shared" si="27"/>
        <v>0</v>
      </c>
      <c r="AF88" s="198"/>
      <c r="AG88" s="198"/>
      <c r="AH88" s="199"/>
      <c r="AI88" s="198"/>
      <c r="AJ88" s="200"/>
      <c r="AK88" s="156"/>
    </row>
    <row r="89" spans="1:37" ht="18" customHeight="1" x14ac:dyDescent="0.25">
      <c r="A89" s="201"/>
      <c r="B89" s="202"/>
      <c r="C89" s="210" t="s">
        <v>223</v>
      </c>
      <c r="D89" s="185">
        <f t="shared" si="30"/>
        <v>90</v>
      </c>
      <c r="E89" s="185">
        <f>SUM(E86:E88)</f>
        <v>39</v>
      </c>
      <c r="F89" s="185">
        <f>SUM(F86:F88)</f>
        <v>51</v>
      </c>
      <c r="G89" s="185">
        <f t="shared" si="31"/>
        <v>74</v>
      </c>
      <c r="H89" s="185">
        <f>SUM(H86:H88)</f>
        <v>36</v>
      </c>
      <c r="I89" s="185">
        <f>SUM(I86:I88)</f>
        <v>38</v>
      </c>
      <c r="J89" s="185">
        <f t="shared" si="32"/>
        <v>80</v>
      </c>
      <c r="K89" s="185">
        <f>SUM(K86:K88)</f>
        <v>49</v>
      </c>
      <c r="L89" s="185">
        <f>SUM(L86:L88)</f>
        <v>31</v>
      </c>
      <c r="M89" s="185">
        <f t="shared" si="28"/>
        <v>244</v>
      </c>
      <c r="N89" s="185">
        <f t="shared" si="33"/>
        <v>124</v>
      </c>
      <c r="O89" s="185">
        <f t="shared" si="33"/>
        <v>120</v>
      </c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>
        <f t="shared" si="27"/>
        <v>0</v>
      </c>
      <c r="AF89" s="187"/>
      <c r="AG89" s="187"/>
      <c r="AH89" s="188"/>
      <c r="AI89" s="187"/>
      <c r="AJ89" s="189"/>
      <c r="AK89" s="156"/>
    </row>
    <row r="90" spans="1:37" ht="18" customHeight="1" x14ac:dyDescent="0.25">
      <c r="A90" s="201"/>
      <c r="B90" s="183" t="s">
        <v>230</v>
      </c>
      <c r="C90" s="211" t="s">
        <v>231</v>
      </c>
      <c r="D90" s="206">
        <f t="shared" si="30"/>
        <v>29</v>
      </c>
      <c r="E90" s="221">
        <v>1</v>
      </c>
      <c r="F90" s="221">
        <v>28</v>
      </c>
      <c r="G90" s="206">
        <f t="shared" si="31"/>
        <v>28</v>
      </c>
      <c r="H90" s="221">
        <v>1</v>
      </c>
      <c r="I90" s="221">
        <v>27</v>
      </c>
      <c r="J90" s="206">
        <f>K90+L90</f>
        <v>25</v>
      </c>
      <c r="K90" s="221">
        <v>2</v>
      </c>
      <c r="L90" s="221">
        <v>23</v>
      </c>
      <c r="M90" s="206">
        <f t="shared" si="28"/>
        <v>82</v>
      </c>
      <c r="N90" s="206">
        <f t="shared" si="33"/>
        <v>4</v>
      </c>
      <c r="O90" s="206">
        <f t="shared" si="33"/>
        <v>78</v>
      </c>
      <c r="P90" s="207"/>
      <c r="Q90" s="207"/>
      <c r="R90" s="207"/>
      <c r="S90" s="207"/>
      <c r="T90" s="207"/>
      <c r="U90" s="207"/>
      <c r="V90" s="207"/>
      <c r="W90" s="207"/>
      <c r="X90" s="207"/>
      <c r="Y90" s="207"/>
      <c r="Z90" s="207"/>
      <c r="AA90" s="207"/>
      <c r="AB90" s="207"/>
      <c r="AC90" s="207"/>
      <c r="AD90" s="207"/>
      <c r="AE90" s="207">
        <f t="shared" si="27"/>
        <v>0</v>
      </c>
      <c r="AF90" s="207"/>
      <c r="AG90" s="207"/>
      <c r="AH90" s="208"/>
      <c r="AI90" s="207"/>
      <c r="AJ90" s="209"/>
      <c r="AK90" s="156"/>
    </row>
    <row r="91" spans="1:37" ht="18" customHeight="1" x14ac:dyDescent="0.25">
      <c r="A91" s="201"/>
      <c r="B91" s="533" t="s">
        <v>223</v>
      </c>
      <c r="C91" s="535"/>
      <c r="D91" s="197">
        <f t="shared" si="30"/>
        <v>119</v>
      </c>
      <c r="E91" s="197">
        <f>SUM(E89:E90)</f>
        <v>40</v>
      </c>
      <c r="F91" s="197">
        <f>SUM(F89:F90)</f>
        <v>79</v>
      </c>
      <c r="G91" s="197">
        <f t="shared" si="31"/>
        <v>102</v>
      </c>
      <c r="H91" s="197">
        <f>SUM(H89:H90)</f>
        <v>37</v>
      </c>
      <c r="I91" s="197">
        <f>SUM(I89:I90)</f>
        <v>65</v>
      </c>
      <c r="J91" s="197">
        <f t="shared" si="32"/>
        <v>105</v>
      </c>
      <c r="K91" s="197">
        <f>SUM(K89:K90)</f>
        <v>51</v>
      </c>
      <c r="L91" s="197">
        <f>SUM(L89:L90)</f>
        <v>54</v>
      </c>
      <c r="M91" s="197">
        <f t="shared" si="28"/>
        <v>326</v>
      </c>
      <c r="N91" s="197">
        <f>SUM(N89:N90)</f>
        <v>128</v>
      </c>
      <c r="O91" s="197">
        <f>SUM(O89:O90)</f>
        <v>198</v>
      </c>
      <c r="P91" s="198"/>
      <c r="Q91" s="198"/>
      <c r="R91" s="198"/>
      <c r="S91" s="198"/>
      <c r="T91" s="198"/>
      <c r="U91" s="198"/>
      <c r="V91" s="198"/>
      <c r="W91" s="198"/>
      <c r="X91" s="198"/>
      <c r="Y91" s="198"/>
      <c r="Z91" s="198"/>
      <c r="AA91" s="198"/>
      <c r="AB91" s="198"/>
      <c r="AC91" s="198"/>
      <c r="AD91" s="198"/>
      <c r="AE91" s="198">
        <f t="shared" si="27"/>
        <v>0</v>
      </c>
      <c r="AF91" s="198"/>
      <c r="AG91" s="198"/>
      <c r="AH91" s="199"/>
      <c r="AI91" s="198"/>
      <c r="AJ91" s="200"/>
      <c r="AK91" s="156"/>
    </row>
    <row r="92" spans="1:37" ht="18" customHeight="1" x14ac:dyDescent="0.25">
      <c r="A92" s="167" t="s">
        <v>291</v>
      </c>
      <c r="B92" s="168" t="s">
        <v>220</v>
      </c>
      <c r="C92" s="169"/>
      <c r="D92" s="170">
        <f t="shared" si="30"/>
        <v>124</v>
      </c>
      <c r="E92" s="416">
        <v>55</v>
      </c>
      <c r="F92" s="416">
        <v>69</v>
      </c>
      <c r="G92" s="170">
        <f>H92+I92</f>
        <v>98</v>
      </c>
      <c r="H92" s="416">
        <v>42</v>
      </c>
      <c r="I92" s="416">
        <v>56</v>
      </c>
      <c r="J92" s="170">
        <f>K92+L92</f>
        <v>125</v>
      </c>
      <c r="K92" s="416">
        <v>70</v>
      </c>
      <c r="L92" s="416">
        <v>55</v>
      </c>
      <c r="M92" s="170">
        <f>N92+O92</f>
        <v>347</v>
      </c>
      <c r="N92" s="170">
        <f t="shared" si="33"/>
        <v>167</v>
      </c>
      <c r="O92" s="170">
        <f t="shared" si="33"/>
        <v>180</v>
      </c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>
        <f t="shared" si="27"/>
        <v>0</v>
      </c>
      <c r="AF92" s="171"/>
      <c r="AG92" s="171"/>
      <c r="AH92" s="172"/>
      <c r="AI92" s="171"/>
      <c r="AJ92" s="173"/>
      <c r="AK92" s="156"/>
    </row>
    <row r="93" spans="1:37" ht="18" customHeight="1" x14ac:dyDescent="0.25">
      <c r="A93" s="245" t="s">
        <v>292</v>
      </c>
      <c r="B93" s="175" t="s">
        <v>220</v>
      </c>
      <c r="C93" s="176"/>
      <c r="D93" s="177">
        <f t="shared" si="30"/>
        <v>184</v>
      </c>
      <c r="E93" s="239">
        <v>89</v>
      </c>
      <c r="F93" s="239">
        <v>95</v>
      </c>
      <c r="G93" s="177">
        <f t="shared" si="31"/>
        <v>166</v>
      </c>
      <c r="H93" s="239">
        <v>74</v>
      </c>
      <c r="I93" s="239">
        <v>92</v>
      </c>
      <c r="J93" s="177">
        <f t="shared" si="32"/>
        <v>178</v>
      </c>
      <c r="K93" s="239">
        <v>66</v>
      </c>
      <c r="L93" s="239">
        <v>112</v>
      </c>
      <c r="M93" s="178">
        <f t="shared" si="28"/>
        <v>528</v>
      </c>
      <c r="N93" s="177">
        <f t="shared" si="33"/>
        <v>229</v>
      </c>
      <c r="O93" s="177">
        <f t="shared" si="33"/>
        <v>299</v>
      </c>
      <c r="P93" s="178">
        <f>Q93+R93</f>
        <v>10</v>
      </c>
      <c r="Q93" s="417">
        <v>3</v>
      </c>
      <c r="R93" s="417">
        <v>7</v>
      </c>
      <c r="S93" s="178">
        <f>T93+U93</f>
        <v>13</v>
      </c>
      <c r="T93" s="417">
        <v>8</v>
      </c>
      <c r="U93" s="417">
        <v>5</v>
      </c>
      <c r="V93" s="178">
        <f>W93+X93</f>
        <v>8</v>
      </c>
      <c r="W93" s="417">
        <v>8</v>
      </c>
      <c r="X93" s="417">
        <v>0</v>
      </c>
      <c r="Y93" s="178">
        <f>Z93+AA93</f>
        <v>6</v>
      </c>
      <c r="Z93" s="417">
        <v>2</v>
      </c>
      <c r="AA93" s="417">
        <v>4</v>
      </c>
      <c r="AB93" s="178">
        <f>AC93+AD93</f>
        <v>37</v>
      </c>
      <c r="AC93" s="197">
        <f>Q93+T93+W93+Z93</f>
        <v>21</v>
      </c>
      <c r="AD93" s="197">
        <f>R93+U93+X93+AA93</f>
        <v>16</v>
      </c>
      <c r="AE93" s="249">
        <f t="shared" si="27"/>
        <v>0</v>
      </c>
      <c r="AF93" s="249"/>
      <c r="AG93" s="249"/>
      <c r="AH93" s="250"/>
      <c r="AI93" s="249"/>
      <c r="AJ93" s="222"/>
      <c r="AK93" s="156"/>
    </row>
    <row r="94" spans="1:37" ht="18" customHeight="1" x14ac:dyDescent="0.25">
      <c r="A94" s="251"/>
      <c r="B94" s="210" t="s">
        <v>222</v>
      </c>
      <c r="C94" s="227" t="s">
        <v>222</v>
      </c>
      <c r="D94" s="185">
        <f t="shared" si="30"/>
        <v>30</v>
      </c>
      <c r="E94" s="214">
        <v>14</v>
      </c>
      <c r="F94" s="214">
        <v>16</v>
      </c>
      <c r="G94" s="185">
        <f t="shared" si="31"/>
        <v>30</v>
      </c>
      <c r="H94" s="214">
        <v>27</v>
      </c>
      <c r="I94" s="214">
        <v>3</v>
      </c>
      <c r="J94" s="185">
        <f t="shared" si="32"/>
        <v>36</v>
      </c>
      <c r="K94" s="214">
        <v>21</v>
      </c>
      <c r="L94" s="214">
        <v>15</v>
      </c>
      <c r="M94" s="185">
        <f t="shared" si="28"/>
        <v>96</v>
      </c>
      <c r="N94" s="185">
        <f t="shared" si="33"/>
        <v>62</v>
      </c>
      <c r="O94" s="185">
        <f t="shared" si="33"/>
        <v>34</v>
      </c>
      <c r="P94" s="187"/>
      <c r="Q94" s="214"/>
      <c r="R94" s="214"/>
      <c r="S94" s="187"/>
      <c r="T94" s="214"/>
      <c r="U94" s="214"/>
      <c r="V94" s="187"/>
      <c r="W94" s="214"/>
      <c r="X94" s="214"/>
      <c r="Y94" s="187"/>
      <c r="Z94" s="214"/>
      <c r="AA94" s="214"/>
      <c r="AB94" s="187"/>
      <c r="AC94" s="187"/>
      <c r="AD94" s="187"/>
      <c r="AE94" s="187">
        <f t="shared" si="27"/>
        <v>0</v>
      </c>
      <c r="AF94" s="187"/>
      <c r="AG94" s="187"/>
      <c r="AH94" s="188"/>
      <c r="AI94" s="187"/>
      <c r="AJ94" s="189"/>
      <c r="AK94" s="156"/>
    </row>
    <row r="95" spans="1:37" ht="18" customHeight="1" x14ac:dyDescent="0.25">
      <c r="A95" s="190"/>
      <c r="B95" s="539" t="s">
        <v>223</v>
      </c>
      <c r="C95" s="540"/>
      <c r="D95" s="191">
        <f t="shared" si="30"/>
        <v>214</v>
      </c>
      <c r="E95" s="191">
        <f>E93+E94</f>
        <v>103</v>
      </c>
      <c r="F95" s="191">
        <f>F93+F94</f>
        <v>111</v>
      </c>
      <c r="G95" s="191">
        <f t="shared" si="31"/>
        <v>196</v>
      </c>
      <c r="H95" s="191">
        <f>H93+H94</f>
        <v>101</v>
      </c>
      <c r="I95" s="191">
        <f>I93+I94</f>
        <v>95</v>
      </c>
      <c r="J95" s="191">
        <f t="shared" si="32"/>
        <v>214</v>
      </c>
      <c r="K95" s="191">
        <f>K93+K94</f>
        <v>87</v>
      </c>
      <c r="L95" s="191">
        <f>L93+L94</f>
        <v>127</v>
      </c>
      <c r="M95" s="191">
        <f t="shared" si="28"/>
        <v>624</v>
      </c>
      <c r="N95" s="191">
        <f t="shared" si="33"/>
        <v>291</v>
      </c>
      <c r="O95" s="191">
        <f t="shared" si="33"/>
        <v>333</v>
      </c>
      <c r="P95" s="191">
        <f>Q95+R95</f>
        <v>10</v>
      </c>
      <c r="Q95" s="191">
        <f>Q93+Q94</f>
        <v>3</v>
      </c>
      <c r="R95" s="191">
        <f>R93+R94</f>
        <v>7</v>
      </c>
      <c r="S95" s="191">
        <f>T95+U95</f>
        <v>13</v>
      </c>
      <c r="T95" s="191">
        <f>T93+T94</f>
        <v>8</v>
      </c>
      <c r="U95" s="191">
        <f>U93+U94</f>
        <v>5</v>
      </c>
      <c r="V95" s="191">
        <f>W95+X95</f>
        <v>8</v>
      </c>
      <c r="W95" s="191">
        <f>W93+W94</f>
        <v>8</v>
      </c>
      <c r="X95" s="191">
        <f>X93+X94</f>
        <v>0</v>
      </c>
      <c r="Y95" s="191">
        <f>Z95+AA95</f>
        <v>6</v>
      </c>
      <c r="Z95" s="191">
        <f>Z93+Z94</f>
        <v>2</v>
      </c>
      <c r="AA95" s="191">
        <f>AA93+AA94</f>
        <v>4</v>
      </c>
      <c r="AB95" s="191">
        <f>AC95+AD95</f>
        <v>37</v>
      </c>
      <c r="AC95" s="191">
        <f>Q95+T95+W95+Z95</f>
        <v>21</v>
      </c>
      <c r="AD95" s="191">
        <f>R95+U95+X95+AA95</f>
        <v>16</v>
      </c>
      <c r="AE95" s="193">
        <f t="shared" si="27"/>
        <v>0</v>
      </c>
      <c r="AF95" s="193"/>
      <c r="AG95" s="193"/>
      <c r="AH95" s="194"/>
      <c r="AI95" s="193"/>
      <c r="AJ95" s="195"/>
      <c r="AK95" s="156"/>
    </row>
    <row r="96" spans="1:37" ht="18" customHeight="1" x14ac:dyDescent="0.25">
      <c r="A96" s="174" t="s">
        <v>293</v>
      </c>
      <c r="B96" s="175" t="s">
        <v>233</v>
      </c>
      <c r="C96" s="175" t="s">
        <v>244</v>
      </c>
      <c r="D96" s="177">
        <f t="shared" si="30"/>
        <v>25</v>
      </c>
      <c r="E96" s="239">
        <v>25</v>
      </c>
      <c r="F96" s="239">
        <v>0</v>
      </c>
      <c r="G96" s="177">
        <f t="shared" si="31"/>
        <v>32</v>
      </c>
      <c r="H96" s="239">
        <v>31</v>
      </c>
      <c r="I96" s="239">
        <v>1</v>
      </c>
      <c r="J96" s="177">
        <f t="shared" si="32"/>
        <v>26</v>
      </c>
      <c r="K96" s="239">
        <v>24</v>
      </c>
      <c r="L96" s="239">
        <v>2</v>
      </c>
      <c r="M96" s="177">
        <f t="shared" si="28"/>
        <v>83</v>
      </c>
      <c r="N96" s="177">
        <f t="shared" si="33"/>
        <v>80</v>
      </c>
      <c r="O96" s="177">
        <f t="shared" si="33"/>
        <v>3</v>
      </c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>
        <f t="shared" si="27"/>
        <v>0</v>
      </c>
      <c r="AF96" s="179"/>
      <c r="AG96" s="179"/>
      <c r="AH96" s="180"/>
      <c r="AI96" s="179"/>
      <c r="AJ96" s="181"/>
      <c r="AK96" s="156"/>
    </row>
    <row r="97" spans="1:40" ht="18" customHeight="1" x14ac:dyDescent="0.25">
      <c r="A97" s="201"/>
      <c r="B97" s="202"/>
      <c r="C97" s="196" t="s">
        <v>245</v>
      </c>
      <c r="D97" s="197">
        <f t="shared" si="30"/>
        <v>30</v>
      </c>
      <c r="E97" s="204">
        <v>30</v>
      </c>
      <c r="F97" s="204">
        <v>0</v>
      </c>
      <c r="G97" s="197">
        <f t="shared" si="31"/>
        <v>31</v>
      </c>
      <c r="H97" s="204">
        <v>30</v>
      </c>
      <c r="I97" s="204">
        <v>1</v>
      </c>
      <c r="J97" s="197">
        <f t="shared" si="32"/>
        <v>28</v>
      </c>
      <c r="K97" s="204">
        <v>27</v>
      </c>
      <c r="L97" s="204">
        <v>1</v>
      </c>
      <c r="M97" s="197">
        <f t="shared" si="28"/>
        <v>89</v>
      </c>
      <c r="N97" s="197">
        <f t="shared" si="33"/>
        <v>87</v>
      </c>
      <c r="O97" s="197">
        <f t="shared" si="33"/>
        <v>2</v>
      </c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  <c r="AB97" s="198"/>
      <c r="AC97" s="198"/>
      <c r="AD97" s="198"/>
      <c r="AE97" s="198">
        <f t="shared" si="27"/>
        <v>0</v>
      </c>
      <c r="AF97" s="198"/>
      <c r="AG97" s="198"/>
      <c r="AH97" s="199"/>
      <c r="AI97" s="198"/>
      <c r="AJ97" s="200"/>
      <c r="AK97" s="156"/>
    </row>
    <row r="98" spans="1:40" ht="18" customHeight="1" x14ac:dyDescent="0.25">
      <c r="A98" s="201"/>
      <c r="B98" s="202"/>
      <c r="C98" s="196" t="s">
        <v>294</v>
      </c>
      <c r="D98" s="197">
        <f t="shared" si="30"/>
        <v>22</v>
      </c>
      <c r="E98" s="204">
        <v>16</v>
      </c>
      <c r="F98" s="204">
        <v>6</v>
      </c>
      <c r="G98" s="197">
        <f t="shared" si="31"/>
        <v>31</v>
      </c>
      <c r="H98" s="204">
        <v>28</v>
      </c>
      <c r="I98" s="204">
        <v>3</v>
      </c>
      <c r="J98" s="197">
        <f t="shared" si="32"/>
        <v>29</v>
      </c>
      <c r="K98" s="204">
        <v>22</v>
      </c>
      <c r="L98" s="204">
        <v>7</v>
      </c>
      <c r="M98" s="197">
        <f t="shared" si="28"/>
        <v>82</v>
      </c>
      <c r="N98" s="197">
        <f t="shared" si="33"/>
        <v>66</v>
      </c>
      <c r="O98" s="197">
        <f t="shared" si="33"/>
        <v>16</v>
      </c>
      <c r="P98" s="198"/>
      <c r="Q98" s="198"/>
      <c r="R98" s="198"/>
      <c r="S98" s="198"/>
      <c r="T98" s="198"/>
      <c r="U98" s="198"/>
      <c r="V98" s="198"/>
      <c r="W98" s="198"/>
      <c r="X98" s="198"/>
      <c r="Y98" s="198"/>
      <c r="Z98" s="198"/>
      <c r="AA98" s="198"/>
      <c r="AB98" s="198"/>
      <c r="AC98" s="198"/>
      <c r="AD98" s="198"/>
      <c r="AE98" s="207">
        <f t="shared" si="27"/>
        <v>0</v>
      </c>
      <c r="AF98" s="198"/>
      <c r="AG98" s="198"/>
      <c r="AH98" s="199"/>
      <c r="AI98" s="198"/>
      <c r="AJ98" s="200"/>
      <c r="AK98" s="156"/>
    </row>
    <row r="99" spans="1:40" ht="18" customHeight="1" x14ac:dyDescent="0.25">
      <c r="A99" s="201"/>
      <c r="B99" s="252"/>
      <c r="C99" s="210" t="s">
        <v>223</v>
      </c>
      <c r="D99" s="185">
        <f t="shared" si="30"/>
        <v>77</v>
      </c>
      <c r="E99" s="185">
        <f>SUM(E96:E98)</f>
        <v>71</v>
      </c>
      <c r="F99" s="185">
        <f>SUM(F96:F98)</f>
        <v>6</v>
      </c>
      <c r="G99" s="185">
        <f t="shared" si="31"/>
        <v>94</v>
      </c>
      <c r="H99" s="185">
        <f>SUM(H96:H98)</f>
        <v>89</v>
      </c>
      <c r="I99" s="185">
        <f>SUM(I96:I98)</f>
        <v>5</v>
      </c>
      <c r="J99" s="185">
        <f t="shared" si="32"/>
        <v>83</v>
      </c>
      <c r="K99" s="185">
        <f>SUM(K96:K98)</f>
        <v>73</v>
      </c>
      <c r="L99" s="185">
        <f>SUM(L96:L98)</f>
        <v>10</v>
      </c>
      <c r="M99" s="185">
        <f t="shared" si="28"/>
        <v>254</v>
      </c>
      <c r="N99" s="185">
        <f t="shared" si="33"/>
        <v>233</v>
      </c>
      <c r="O99" s="185">
        <f t="shared" si="33"/>
        <v>21</v>
      </c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98">
        <f t="shared" si="27"/>
        <v>0</v>
      </c>
      <c r="AF99" s="187"/>
      <c r="AG99" s="187"/>
      <c r="AH99" s="188"/>
      <c r="AI99" s="187"/>
      <c r="AJ99" s="189"/>
      <c r="AK99" s="156"/>
    </row>
    <row r="100" spans="1:40" ht="18" customHeight="1" x14ac:dyDescent="0.25">
      <c r="A100" s="201"/>
      <c r="B100" s="253" t="s">
        <v>241</v>
      </c>
      <c r="C100" s="210"/>
      <c r="D100" s="185">
        <f t="shared" si="30"/>
        <v>152</v>
      </c>
      <c r="E100" s="214">
        <v>54</v>
      </c>
      <c r="F100" s="214">
        <v>98</v>
      </c>
      <c r="G100" s="185">
        <f t="shared" si="31"/>
        <v>151</v>
      </c>
      <c r="H100" s="214">
        <v>57</v>
      </c>
      <c r="I100" s="214">
        <v>94</v>
      </c>
      <c r="J100" s="185">
        <f t="shared" si="32"/>
        <v>148</v>
      </c>
      <c r="K100" s="214">
        <v>51</v>
      </c>
      <c r="L100" s="214">
        <v>97</v>
      </c>
      <c r="M100" s="185">
        <f>N100+O100</f>
        <v>451</v>
      </c>
      <c r="N100" s="185">
        <f>E100+H100+K100</f>
        <v>162</v>
      </c>
      <c r="O100" s="185">
        <f>F100+I100+L100</f>
        <v>289</v>
      </c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>
        <f t="shared" si="27"/>
        <v>0</v>
      </c>
      <c r="AF100" s="187"/>
      <c r="AG100" s="187"/>
      <c r="AH100" s="188"/>
      <c r="AI100" s="187"/>
      <c r="AJ100" s="189"/>
      <c r="AK100" s="156"/>
    </row>
    <row r="101" spans="1:40" ht="18" customHeight="1" x14ac:dyDescent="0.25">
      <c r="A101" s="190"/>
      <c r="B101" s="539" t="s">
        <v>223</v>
      </c>
      <c r="C101" s="540"/>
      <c r="D101" s="191">
        <f t="shared" si="30"/>
        <v>229</v>
      </c>
      <c r="E101" s="191">
        <f>E99+E100</f>
        <v>125</v>
      </c>
      <c r="F101" s="191">
        <f>F99+F100</f>
        <v>104</v>
      </c>
      <c r="G101" s="191">
        <f t="shared" si="31"/>
        <v>245</v>
      </c>
      <c r="H101" s="191">
        <f t="shared" ref="H101:I101" si="34">H99+H100</f>
        <v>146</v>
      </c>
      <c r="I101" s="191">
        <f t="shared" si="34"/>
        <v>99</v>
      </c>
      <c r="J101" s="191">
        <f t="shared" si="32"/>
        <v>231</v>
      </c>
      <c r="K101" s="191">
        <f t="shared" ref="K101:L101" si="35">K99+K100</f>
        <v>124</v>
      </c>
      <c r="L101" s="191">
        <f t="shared" si="35"/>
        <v>107</v>
      </c>
      <c r="M101" s="191">
        <f t="shared" si="28"/>
        <v>705</v>
      </c>
      <c r="N101" s="191">
        <f t="shared" si="33"/>
        <v>395</v>
      </c>
      <c r="O101" s="191">
        <f t="shared" si="33"/>
        <v>310</v>
      </c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  <c r="AA101" s="193"/>
      <c r="AB101" s="193"/>
      <c r="AC101" s="193"/>
      <c r="AD101" s="193"/>
      <c r="AE101" s="193">
        <f t="shared" si="27"/>
        <v>0</v>
      </c>
      <c r="AF101" s="193"/>
      <c r="AG101" s="193"/>
      <c r="AH101" s="194"/>
      <c r="AI101" s="193"/>
      <c r="AJ101" s="195"/>
      <c r="AK101" s="156"/>
    </row>
    <row r="102" spans="1:40" ht="18" customHeight="1" x14ac:dyDescent="0.25">
      <c r="A102" s="182" t="s">
        <v>295</v>
      </c>
      <c r="B102" s="196" t="s">
        <v>220</v>
      </c>
      <c r="C102" s="202"/>
      <c r="D102" s="197">
        <f t="shared" si="30"/>
        <v>241</v>
      </c>
      <c r="E102" s="204">
        <v>101</v>
      </c>
      <c r="F102" s="204">
        <v>140</v>
      </c>
      <c r="G102" s="197">
        <f t="shared" si="31"/>
        <v>239</v>
      </c>
      <c r="H102" s="204">
        <v>99</v>
      </c>
      <c r="I102" s="204">
        <v>140</v>
      </c>
      <c r="J102" s="197">
        <f>K102+L102</f>
        <v>237</v>
      </c>
      <c r="K102" s="204">
        <v>85</v>
      </c>
      <c r="L102" s="204">
        <v>152</v>
      </c>
      <c r="M102" s="197">
        <f>N102+O102</f>
        <v>717</v>
      </c>
      <c r="N102" s="197">
        <f t="shared" ref="N102:O104" si="36">E102+H102+K102</f>
        <v>285</v>
      </c>
      <c r="O102" s="197">
        <f t="shared" si="36"/>
        <v>432</v>
      </c>
      <c r="P102" s="204"/>
      <c r="Q102" s="204"/>
      <c r="R102" s="204"/>
      <c r="S102" s="204"/>
      <c r="T102" s="204"/>
      <c r="U102" s="204"/>
      <c r="V102" s="204"/>
      <c r="W102" s="204"/>
      <c r="X102" s="204"/>
      <c r="Y102" s="204"/>
      <c r="Z102" s="204"/>
      <c r="AA102" s="204"/>
      <c r="AB102" s="204"/>
      <c r="AC102" s="204"/>
      <c r="AD102" s="204"/>
      <c r="AE102" s="198"/>
      <c r="AF102" s="204"/>
      <c r="AG102" s="204"/>
      <c r="AH102" s="254"/>
      <c r="AI102" s="204"/>
      <c r="AJ102" s="255"/>
      <c r="AK102" s="156"/>
    </row>
    <row r="103" spans="1:40" ht="18" customHeight="1" x14ac:dyDescent="0.25">
      <c r="A103" s="201"/>
      <c r="B103" s="210" t="s">
        <v>274</v>
      </c>
      <c r="C103" s="227" t="s">
        <v>274</v>
      </c>
      <c r="D103" s="185">
        <f t="shared" si="30"/>
        <v>22</v>
      </c>
      <c r="E103" s="214">
        <v>6</v>
      </c>
      <c r="F103" s="214">
        <v>16</v>
      </c>
      <c r="G103" s="185">
        <f t="shared" si="31"/>
        <v>23</v>
      </c>
      <c r="H103" s="214">
        <v>5</v>
      </c>
      <c r="I103" s="214">
        <v>18</v>
      </c>
      <c r="J103" s="185">
        <f>K103+L103</f>
        <v>23</v>
      </c>
      <c r="K103" s="214">
        <v>6</v>
      </c>
      <c r="L103" s="214">
        <v>17</v>
      </c>
      <c r="M103" s="185">
        <f>N103+O103</f>
        <v>68</v>
      </c>
      <c r="N103" s="185">
        <f t="shared" si="36"/>
        <v>17</v>
      </c>
      <c r="O103" s="185">
        <f t="shared" si="36"/>
        <v>51</v>
      </c>
      <c r="P103" s="214"/>
      <c r="Q103" s="214"/>
      <c r="R103" s="214"/>
      <c r="S103" s="214"/>
      <c r="T103" s="214"/>
      <c r="U103" s="214"/>
      <c r="V103" s="214"/>
      <c r="W103" s="214"/>
      <c r="X103" s="214"/>
      <c r="Y103" s="214"/>
      <c r="Z103" s="214"/>
      <c r="AA103" s="214"/>
      <c r="AB103" s="214"/>
      <c r="AC103" s="214"/>
      <c r="AD103" s="214"/>
      <c r="AE103" s="187"/>
      <c r="AF103" s="214"/>
      <c r="AG103" s="214"/>
      <c r="AH103" s="256"/>
      <c r="AI103" s="214"/>
      <c r="AJ103" s="242"/>
      <c r="AK103" s="156"/>
    </row>
    <row r="104" spans="1:40" ht="18" customHeight="1" x14ac:dyDescent="0.25">
      <c r="A104" s="190"/>
      <c r="B104" s="539" t="s">
        <v>223</v>
      </c>
      <c r="C104" s="540"/>
      <c r="D104" s="191">
        <f t="shared" si="30"/>
        <v>263</v>
      </c>
      <c r="E104" s="191">
        <f>E102+E103</f>
        <v>107</v>
      </c>
      <c r="F104" s="191">
        <f>F102+F103</f>
        <v>156</v>
      </c>
      <c r="G104" s="191">
        <f t="shared" si="31"/>
        <v>262</v>
      </c>
      <c r="H104" s="191">
        <f>H102+H103</f>
        <v>104</v>
      </c>
      <c r="I104" s="191">
        <f>I102+I103</f>
        <v>158</v>
      </c>
      <c r="J104" s="191">
        <f t="shared" ref="J104" si="37">K104+L104</f>
        <v>260</v>
      </c>
      <c r="K104" s="191">
        <f>K102+K103</f>
        <v>91</v>
      </c>
      <c r="L104" s="191">
        <f>L102+L103</f>
        <v>169</v>
      </c>
      <c r="M104" s="191">
        <f t="shared" ref="M104" si="38">N104+O104</f>
        <v>785</v>
      </c>
      <c r="N104" s="191">
        <f t="shared" si="36"/>
        <v>302</v>
      </c>
      <c r="O104" s="191">
        <f t="shared" si="36"/>
        <v>483</v>
      </c>
      <c r="P104" s="233"/>
      <c r="Q104" s="233"/>
      <c r="R104" s="233"/>
      <c r="S104" s="233"/>
      <c r="T104" s="233"/>
      <c r="U104" s="233"/>
      <c r="V104" s="233"/>
      <c r="W104" s="233"/>
      <c r="X104" s="233"/>
      <c r="Y104" s="233"/>
      <c r="Z104" s="233"/>
      <c r="AA104" s="233"/>
      <c r="AB104" s="233"/>
      <c r="AC104" s="233"/>
      <c r="AD104" s="233"/>
      <c r="AE104" s="233"/>
      <c r="AF104" s="233"/>
      <c r="AG104" s="233"/>
      <c r="AH104" s="234"/>
      <c r="AI104" s="233"/>
      <c r="AJ104" s="236"/>
      <c r="AK104" s="156"/>
    </row>
    <row r="105" spans="1:40" ht="18" customHeight="1" x14ac:dyDescent="0.25">
      <c r="A105" s="257" t="s">
        <v>296</v>
      </c>
      <c r="B105" s="258" t="s">
        <v>220</v>
      </c>
      <c r="C105" s="259"/>
      <c r="D105" s="260">
        <f>E105+F105</f>
        <v>488</v>
      </c>
      <c r="E105" s="261">
        <v>234</v>
      </c>
      <c r="F105" s="261">
        <v>254</v>
      </c>
      <c r="G105" s="260">
        <f>H105+I105</f>
        <v>455</v>
      </c>
      <c r="H105" s="261">
        <v>228</v>
      </c>
      <c r="I105" s="261">
        <v>227</v>
      </c>
      <c r="J105" s="260">
        <f>K105+L105</f>
        <v>425</v>
      </c>
      <c r="K105" s="261">
        <v>205</v>
      </c>
      <c r="L105" s="261">
        <v>220</v>
      </c>
      <c r="M105" s="260">
        <f>N105+O105</f>
        <v>1368</v>
      </c>
      <c r="N105" s="260">
        <f>E105+H105+K105</f>
        <v>667</v>
      </c>
      <c r="O105" s="260">
        <f>F105+I105+L105</f>
        <v>701</v>
      </c>
      <c r="P105" s="261"/>
      <c r="Q105" s="261"/>
      <c r="R105" s="261"/>
      <c r="S105" s="261"/>
      <c r="T105" s="261"/>
      <c r="U105" s="261"/>
      <c r="V105" s="261"/>
      <c r="W105" s="261"/>
      <c r="X105" s="261"/>
      <c r="Y105" s="261"/>
      <c r="Z105" s="261"/>
      <c r="AA105" s="261"/>
      <c r="AB105" s="261"/>
      <c r="AC105" s="262"/>
      <c r="AD105" s="262"/>
      <c r="AE105" s="263"/>
      <c r="AF105" s="262"/>
      <c r="AG105" s="262"/>
      <c r="AH105" s="264"/>
      <c r="AI105" s="262"/>
      <c r="AJ105" s="265"/>
      <c r="AK105" s="266"/>
      <c r="AL105" s="267"/>
      <c r="AM105" s="267"/>
      <c r="AN105" s="268"/>
    </row>
    <row r="106" spans="1:40" ht="18" customHeight="1" x14ac:dyDescent="0.25">
      <c r="A106" s="269" t="s">
        <v>297</v>
      </c>
      <c r="B106" s="270" t="s">
        <v>220</v>
      </c>
      <c r="C106" s="271"/>
      <c r="D106" s="418">
        <f>E106+F106</f>
        <v>305</v>
      </c>
      <c r="E106" s="419">
        <v>168</v>
      </c>
      <c r="F106" s="419">
        <v>137</v>
      </c>
      <c r="G106" s="418">
        <f>H106+I106</f>
        <v>277</v>
      </c>
      <c r="H106" s="419">
        <v>150</v>
      </c>
      <c r="I106" s="419">
        <v>127</v>
      </c>
      <c r="J106" s="418">
        <f>K106+L106</f>
        <v>222</v>
      </c>
      <c r="K106" s="419">
        <v>131</v>
      </c>
      <c r="L106" s="419">
        <v>91</v>
      </c>
      <c r="M106" s="418">
        <f>N106+O106</f>
        <v>804</v>
      </c>
      <c r="N106" s="418">
        <f t="shared" ref="N106:O120" si="39">E106+H106+K106</f>
        <v>449</v>
      </c>
      <c r="O106" s="418">
        <f t="shared" si="39"/>
        <v>355</v>
      </c>
      <c r="P106" s="420"/>
      <c r="Q106" s="420"/>
      <c r="R106" s="420"/>
      <c r="S106" s="420"/>
      <c r="T106" s="420"/>
      <c r="U106" s="420"/>
      <c r="V106" s="420"/>
      <c r="W106" s="420"/>
      <c r="X106" s="420"/>
      <c r="Y106" s="420"/>
      <c r="Z106" s="420"/>
      <c r="AA106" s="420"/>
      <c r="AB106" s="420"/>
      <c r="AC106" s="420"/>
      <c r="AD106" s="420"/>
      <c r="AE106" s="419">
        <f>AF106+AG106</f>
        <v>630</v>
      </c>
      <c r="AF106" s="419">
        <v>321</v>
      </c>
      <c r="AG106" s="419">
        <v>309</v>
      </c>
      <c r="AH106" s="421"/>
      <c r="AI106" s="420"/>
      <c r="AJ106" s="422"/>
      <c r="AK106" s="266"/>
      <c r="AL106" s="267"/>
      <c r="AM106" s="267"/>
      <c r="AN106" s="268"/>
    </row>
    <row r="107" spans="1:40" ht="18" customHeight="1" x14ac:dyDescent="0.25">
      <c r="A107" s="272"/>
      <c r="B107" s="273" t="s">
        <v>236</v>
      </c>
      <c r="C107" s="273" t="s">
        <v>236</v>
      </c>
      <c r="D107" s="423">
        <f>E107+F107</f>
        <v>31</v>
      </c>
      <c r="E107" s="424">
        <v>16</v>
      </c>
      <c r="F107" s="424">
        <v>15</v>
      </c>
      <c r="G107" s="423">
        <f>H107+I107</f>
        <v>52</v>
      </c>
      <c r="H107" s="424">
        <v>26</v>
      </c>
      <c r="I107" s="424">
        <v>26</v>
      </c>
      <c r="J107" s="423">
        <f>K107+L107</f>
        <v>46</v>
      </c>
      <c r="K107" s="424">
        <v>24</v>
      </c>
      <c r="L107" s="424">
        <v>22</v>
      </c>
      <c r="M107" s="423">
        <f>N107+O107</f>
        <v>129</v>
      </c>
      <c r="N107" s="423">
        <f t="shared" si="39"/>
        <v>66</v>
      </c>
      <c r="O107" s="423">
        <f t="shared" si="39"/>
        <v>63</v>
      </c>
      <c r="P107" s="425"/>
      <c r="Q107" s="425"/>
      <c r="R107" s="425"/>
      <c r="S107" s="425"/>
      <c r="T107" s="425"/>
      <c r="U107" s="425"/>
      <c r="V107" s="425"/>
      <c r="W107" s="425"/>
      <c r="X107" s="425"/>
      <c r="Y107" s="425"/>
      <c r="Z107" s="425"/>
      <c r="AA107" s="425"/>
      <c r="AB107" s="425"/>
      <c r="AC107" s="425"/>
      <c r="AD107" s="425"/>
      <c r="AE107" s="425"/>
      <c r="AF107" s="425"/>
      <c r="AG107" s="425"/>
      <c r="AH107" s="426"/>
      <c r="AI107" s="425"/>
      <c r="AJ107" s="427"/>
      <c r="AK107" s="266"/>
      <c r="AL107" s="267"/>
      <c r="AM107" s="267"/>
      <c r="AN107" s="268"/>
    </row>
    <row r="108" spans="1:40" ht="18" customHeight="1" x14ac:dyDescent="0.25">
      <c r="A108" s="272"/>
      <c r="B108" s="556" t="s">
        <v>223</v>
      </c>
      <c r="C108" s="557"/>
      <c r="D108" s="274">
        <f t="shared" si="30"/>
        <v>336</v>
      </c>
      <c r="E108" s="274">
        <f>E106+E107</f>
        <v>184</v>
      </c>
      <c r="F108" s="274">
        <f>F106+F107</f>
        <v>152</v>
      </c>
      <c r="G108" s="274">
        <f t="shared" si="31"/>
        <v>329</v>
      </c>
      <c r="H108" s="274">
        <f>H106+H107</f>
        <v>176</v>
      </c>
      <c r="I108" s="274">
        <f>I106+I107</f>
        <v>153</v>
      </c>
      <c r="J108" s="274">
        <f t="shared" ref="J108" si="40">K108+L108</f>
        <v>268</v>
      </c>
      <c r="K108" s="274">
        <f>K106+K107</f>
        <v>155</v>
      </c>
      <c r="L108" s="274">
        <f>L106+L107</f>
        <v>113</v>
      </c>
      <c r="M108" s="274">
        <f t="shared" ref="M108" si="41">N108+O108</f>
        <v>933</v>
      </c>
      <c r="N108" s="274">
        <f t="shared" si="39"/>
        <v>515</v>
      </c>
      <c r="O108" s="274">
        <f t="shared" si="39"/>
        <v>418</v>
      </c>
      <c r="P108" s="428"/>
      <c r="Q108" s="428"/>
      <c r="R108" s="428"/>
      <c r="S108" s="428"/>
      <c r="T108" s="428"/>
      <c r="U108" s="428"/>
      <c r="V108" s="428"/>
      <c r="W108" s="428"/>
      <c r="X108" s="428"/>
      <c r="Y108" s="428"/>
      <c r="Z108" s="428"/>
      <c r="AA108" s="428"/>
      <c r="AB108" s="428"/>
      <c r="AC108" s="428"/>
      <c r="AD108" s="428"/>
      <c r="AE108" s="274">
        <f>AF108+AG108</f>
        <v>630</v>
      </c>
      <c r="AF108" s="274">
        <f>SUM(AF106:AF107)</f>
        <v>321</v>
      </c>
      <c r="AG108" s="274">
        <f>SUM(AG106:AG107)</f>
        <v>309</v>
      </c>
      <c r="AH108" s="429"/>
      <c r="AI108" s="428"/>
      <c r="AJ108" s="430"/>
      <c r="AK108" s="266"/>
      <c r="AL108" s="267"/>
      <c r="AM108" s="267"/>
      <c r="AN108" s="268"/>
    </row>
    <row r="109" spans="1:40" ht="18" customHeight="1" x14ac:dyDescent="0.25">
      <c r="A109" s="257" t="s">
        <v>298</v>
      </c>
      <c r="B109" s="258" t="s">
        <v>220</v>
      </c>
      <c r="C109" s="259"/>
      <c r="D109" s="431">
        <f>E109+F109</f>
        <v>165</v>
      </c>
      <c r="E109" s="432">
        <v>104</v>
      </c>
      <c r="F109" s="432">
        <v>61</v>
      </c>
      <c r="G109" s="431">
        <f>H109+I109</f>
        <v>236</v>
      </c>
      <c r="H109" s="432">
        <v>146</v>
      </c>
      <c r="I109" s="432">
        <v>90</v>
      </c>
      <c r="J109" s="431">
        <f>K109+L109</f>
        <v>201</v>
      </c>
      <c r="K109" s="432">
        <v>122</v>
      </c>
      <c r="L109" s="432">
        <v>79</v>
      </c>
      <c r="M109" s="431">
        <f>N109+O109</f>
        <v>602</v>
      </c>
      <c r="N109" s="431">
        <f t="shared" si="39"/>
        <v>372</v>
      </c>
      <c r="O109" s="431">
        <f t="shared" si="39"/>
        <v>230</v>
      </c>
      <c r="P109" s="433"/>
      <c r="Q109" s="433"/>
      <c r="R109" s="433"/>
      <c r="S109" s="433"/>
      <c r="T109" s="433"/>
      <c r="U109" s="433"/>
      <c r="V109" s="433"/>
      <c r="W109" s="433"/>
      <c r="X109" s="433"/>
      <c r="Y109" s="433"/>
      <c r="Z109" s="433"/>
      <c r="AA109" s="433"/>
      <c r="AB109" s="433"/>
      <c r="AC109" s="433"/>
      <c r="AD109" s="433"/>
      <c r="AE109" s="433"/>
      <c r="AF109" s="433"/>
      <c r="AG109" s="433"/>
      <c r="AH109" s="434"/>
      <c r="AI109" s="433"/>
      <c r="AJ109" s="435"/>
      <c r="AK109" s="266"/>
      <c r="AL109" s="267"/>
      <c r="AM109" s="267"/>
      <c r="AN109" s="268"/>
    </row>
    <row r="110" spans="1:40" ht="18" customHeight="1" x14ac:dyDescent="0.25">
      <c r="A110" s="269" t="s">
        <v>299</v>
      </c>
      <c r="B110" s="275" t="s">
        <v>220</v>
      </c>
      <c r="C110" s="276"/>
      <c r="D110" s="431">
        <f>E110+F110</f>
        <v>89</v>
      </c>
      <c r="E110" s="432">
        <v>39</v>
      </c>
      <c r="F110" s="432">
        <v>50</v>
      </c>
      <c r="G110" s="431">
        <f>H110+I110</f>
        <v>139</v>
      </c>
      <c r="H110" s="432">
        <v>73</v>
      </c>
      <c r="I110" s="432">
        <v>66</v>
      </c>
      <c r="J110" s="431">
        <f>K110+L110</f>
        <v>111</v>
      </c>
      <c r="K110" s="432">
        <v>41</v>
      </c>
      <c r="L110" s="432">
        <v>70</v>
      </c>
      <c r="M110" s="431">
        <f>N110+O110</f>
        <v>339</v>
      </c>
      <c r="N110" s="431">
        <f t="shared" si="39"/>
        <v>153</v>
      </c>
      <c r="O110" s="431">
        <f t="shared" si="39"/>
        <v>186</v>
      </c>
      <c r="P110" s="433"/>
      <c r="Q110" s="433"/>
      <c r="R110" s="433"/>
      <c r="S110" s="433"/>
      <c r="T110" s="433"/>
      <c r="U110" s="433"/>
      <c r="V110" s="433"/>
      <c r="W110" s="433"/>
      <c r="X110" s="433"/>
      <c r="Y110" s="433"/>
      <c r="Z110" s="433"/>
      <c r="AA110" s="433"/>
      <c r="AB110" s="433"/>
      <c r="AC110" s="433"/>
      <c r="AD110" s="433"/>
      <c r="AE110" s="433"/>
      <c r="AF110" s="433"/>
      <c r="AG110" s="433"/>
      <c r="AH110" s="434"/>
      <c r="AI110" s="433"/>
      <c r="AJ110" s="435"/>
      <c r="AK110" s="266"/>
      <c r="AL110" s="267"/>
      <c r="AM110" s="267"/>
      <c r="AN110" s="268"/>
    </row>
    <row r="111" spans="1:40" ht="18" customHeight="1" x14ac:dyDescent="0.25">
      <c r="A111" s="257" t="s">
        <v>300</v>
      </c>
      <c r="B111" s="258" t="s">
        <v>220</v>
      </c>
      <c r="C111" s="259"/>
      <c r="D111" s="436">
        <f>E111+F111</f>
        <v>86</v>
      </c>
      <c r="E111" s="437">
        <v>44</v>
      </c>
      <c r="F111" s="437">
        <v>42</v>
      </c>
      <c r="G111" s="436">
        <f>H111+I111</f>
        <v>82</v>
      </c>
      <c r="H111" s="437">
        <v>44</v>
      </c>
      <c r="I111" s="437">
        <v>38</v>
      </c>
      <c r="J111" s="436">
        <f>K111+L111</f>
        <v>91</v>
      </c>
      <c r="K111" s="437">
        <v>44</v>
      </c>
      <c r="L111" s="437">
        <v>47</v>
      </c>
      <c r="M111" s="436">
        <f>N111+O111</f>
        <v>259</v>
      </c>
      <c r="N111" s="436">
        <f t="shared" si="39"/>
        <v>132</v>
      </c>
      <c r="O111" s="436">
        <f t="shared" si="39"/>
        <v>127</v>
      </c>
      <c r="P111" s="438"/>
      <c r="Q111" s="438"/>
      <c r="R111" s="438"/>
      <c r="S111" s="438"/>
      <c r="T111" s="438"/>
      <c r="U111" s="438"/>
      <c r="V111" s="438"/>
      <c r="W111" s="438"/>
      <c r="X111" s="438"/>
      <c r="Y111" s="438"/>
      <c r="Z111" s="438"/>
      <c r="AA111" s="438"/>
      <c r="AB111" s="438"/>
      <c r="AC111" s="438"/>
      <c r="AD111" s="438"/>
      <c r="AE111" s="438"/>
      <c r="AF111" s="438"/>
      <c r="AG111" s="438"/>
      <c r="AH111" s="439"/>
      <c r="AI111" s="438"/>
      <c r="AJ111" s="440"/>
      <c r="AK111" s="266"/>
      <c r="AL111" s="267"/>
      <c r="AM111" s="267"/>
      <c r="AN111" s="268"/>
    </row>
    <row r="112" spans="1:40" ht="18" customHeight="1" x14ac:dyDescent="0.25">
      <c r="A112" s="277" t="s">
        <v>301</v>
      </c>
      <c r="B112" s="270" t="s">
        <v>220</v>
      </c>
      <c r="C112" s="271"/>
      <c r="D112" s="441">
        <f>E112+F112</f>
        <v>125</v>
      </c>
      <c r="E112" s="442">
        <v>78</v>
      </c>
      <c r="F112" s="442">
        <v>47</v>
      </c>
      <c r="G112" s="441">
        <f>H112+I112</f>
        <v>120</v>
      </c>
      <c r="H112" s="442">
        <v>63</v>
      </c>
      <c r="I112" s="442">
        <v>57</v>
      </c>
      <c r="J112" s="441">
        <f>K112+L112</f>
        <v>110</v>
      </c>
      <c r="K112" s="442">
        <v>58</v>
      </c>
      <c r="L112" s="442">
        <v>52</v>
      </c>
      <c r="M112" s="441">
        <f t="shared" ref="M112:M123" si="42">N112+O112</f>
        <v>355</v>
      </c>
      <c r="N112" s="441">
        <f t="shared" si="39"/>
        <v>199</v>
      </c>
      <c r="O112" s="441">
        <f t="shared" si="39"/>
        <v>156</v>
      </c>
      <c r="P112" s="443"/>
      <c r="Q112" s="443"/>
      <c r="R112" s="443"/>
      <c r="S112" s="443"/>
      <c r="T112" s="443"/>
      <c r="U112" s="443"/>
      <c r="V112" s="443"/>
      <c r="W112" s="443"/>
      <c r="X112" s="443"/>
      <c r="Y112" s="443"/>
      <c r="Z112" s="443"/>
      <c r="AA112" s="443"/>
      <c r="AB112" s="443"/>
      <c r="AC112" s="443"/>
      <c r="AD112" s="443"/>
      <c r="AE112" s="443"/>
      <c r="AF112" s="443"/>
      <c r="AG112" s="443"/>
      <c r="AH112" s="444"/>
      <c r="AI112" s="443"/>
      <c r="AJ112" s="445"/>
      <c r="AK112" s="266"/>
      <c r="AL112" s="267"/>
      <c r="AM112" s="267"/>
      <c r="AN112" s="268"/>
    </row>
    <row r="113" spans="1:40" ht="18" customHeight="1" x14ac:dyDescent="0.25">
      <c r="A113" s="272"/>
      <c r="B113" s="273" t="s">
        <v>236</v>
      </c>
      <c r="C113" s="273" t="s">
        <v>236</v>
      </c>
      <c r="D113" s="446">
        <f>E113+F113</f>
        <v>35</v>
      </c>
      <c r="E113" s="447">
        <v>27</v>
      </c>
      <c r="F113" s="447">
        <v>8</v>
      </c>
      <c r="G113" s="446">
        <f>H113+I113</f>
        <v>20</v>
      </c>
      <c r="H113" s="447">
        <v>13</v>
      </c>
      <c r="I113" s="447">
        <v>7</v>
      </c>
      <c r="J113" s="446">
        <f>K113+L113</f>
        <v>15</v>
      </c>
      <c r="K113" s="447">
        <v>4</v>
      </c>
      <c r="L113" s="447">
        <v>11</v>
      </c>
      <c r="M113" s="446">
        <f t="shared" si="42"/>
        <v>70</v>
      </c>
      <c r="N113" s="446">
        <f t="shared" si="39"/>
        <v>44</v>
      </c>
      <c r="O113" s="446">
        <f t="shared" si="39"/>
        <v>26</v>
      </c>
      <c r="P113" s="448"/>
      <c r="Q113" s="448"/>
      <c r="R113" s="448"/>
      <c r="S113" s="448"/>
      <c r="T113" s="448"/>
      <c r="U113" s="448"/>
      <c r="V113" s="448"/>
      <c r="W113" s="448"/>
      <c r="X113" s="448"/>
      <c r="Y113" s="448"/>
      <c r="Z113" s="448"/>
      <c r="AA113" s="448"/>
      <c r="AB113" s="448"/>
      <c r="AC113" s="448"/>
      <c r="AD113" s="448"/>
      <c r="AE113" s="448"/>
      <c r="AF113" s="448"/>
      <c r="AG113" s="448"/>
      <c r="AH113" s="449"/>
      <c r="AI113" s="448"/>
      <c r="AJ113" s="450"/>
      <c r="AK113" s="266"/>
      <c r="AL113" s="267"/>
      <c r="AM113" s="267"/>
      <c r="AN113" s="268"/>
    </row>
    <row r="114" spans="1:40" ht="18" customHeight="1" x14ac:dyDescent="0.25">
      <c r="A114" s="272"/>
      <c r="B114" s="556" t="s">
        <v>223</v>
      </c>
      <c r="C114" s="557"/>
      <c r="D114" s="278">
        <f t="shared" ref="D114:D119" si="43">E114+F114</f>
        <v>160</v>
      </c>
      <c r="E114" s="278">
        <f>E112+E113</f>
        <v>105</v>
      </c>
      <c r="F114" s="278">
        <f>F112+F113</f>
        <v>55</v>
      </c>
      <c r="G114" s="278">
        <f t="shared" ref="G114:G119" si="44">H114+I114</f>
        <v>140</v>
      </c>
      <c r="H114" s="278">
        <f>H112+H113</f>
        <v>76</v>
      </c>
      <c r="I114" s="278">
        <f>I112+I113</f>
        <v>64</v>
      </c>
      <c r="J114" s="278">
        <f t="shared" ref="J114:J119" si="45">K114+L114</f>
        <v>125</v>
      </c>
      <c r="K114" s="278">
        <f>K112+K113</f>
        <v>62</v>
      </c>
      <c r="L114" s="278">
        <f>L112+L113</f>
        <v>63</v>
      </c>
      <c r="M114" s="278">
        <f t="shared" si="42"/>
        <v>425</v>
      </c>
      <c r="N114" s="278">
        <f t="shared" si="39"/>
        <v>243</v>
      </c>
      <c r="O114" s="278">
        <f t="shared" si="39"/>
        <v>182</v>
      </c>
      <c r="P114" s="451"/>
      <c r="Q114" s="451"/>
      <c r="R114" s="451"/>
      <c r="S114" s="451"/>
      <c r="T114" s="451"/>
      <c r="U114" s="451"/>
      <c r="V114" s="451"/>
      <c r="W114" s="451"/>
      <c r="X114" s="451"/>
      <c r="Y114" s="451"/>
      <c r="Z114" s="451"/>
      <c r="AA114" s="451"/>
      <c r="AB114" s="451"/>
      <c r="AC114" s="451"/>
      <c r="AD114" s="451"/>
      <c r="AE114" s="451"/>
      <c r="AF114" s="451"/>
      <c r="AG114" s="451"/>
      <c r="AH114" s="452"/>
      <c r="AI114" s="451"/>
      <c r="AJ114" s="453"/>
      <c r="AK114" s="266"/>
      <c r="AL114" s="267"/>
      <c r="AM114" s="267"/>
      <c r="AN114" s="268"/>
    </row>
    <row r="115" spans="1:40" ht="18" customHeight="1" x14ac:dyDescent="0.25">
      <c r="A115" s="279" t="s">
        <v>302</v>
      </c>
      <c r="B115" s="280" t="s">
        <v>220</v>
      </c>
      <c r="C115" s="281"/>
      <c r="D115" s="454">
        <f t="shared" si="43"/>
        <v>85</v>
      </c>
      <c r="E115" s="455">
        <v>46</v>
      </c>
      <c r="F115" s="455">
        <v>39</v>
      </c>
      <c r="G115" s="454">
        <f t="shared" si="44"/>
        <v>64</v>
      </c>
      <c r="H115" s="455">
        <v>33</v>
      </c>
      <c r="I115" s="455">
        <v>31</v>
      </c>
      <c r="J115" s="454">
        <f t="shared" si="45"/>
        <v>48</v>
      </c>
      <c r="K115" s="455">
        <v>17</v>
      </c>
      <c r="L115" s="455">
        <v>31</v>
      </c>
      <c r="M115" s="454">
        <f t="shared" si="42"/>
        <v>197</v>
      </c>
      <c r="N115" s="454">
        <f t="shared" si="39"/>
        <v>96</v>
      </c>
      <c r="O115" s="454">
        <f t="shared" si="39"/>
        <v>101</v>
      </c>
      <c r="P115" s="456"/>
      <c r="Q115" s="456"/>
      <c r="R115" s="456"/>
      <c r="S115" s="456"/>
      <c r="T115" s="456"/>
      <c r="U115" s="456"/>
      <c r="V115" s="456"/>
      <c r="W115" s="456"/>
      <c r="X115" s="456"/>
      <c r="Y115" s="456"/>
      <c r="Z115" s="456"/>
      <c r="AA115" s="456"/>
      <c r="AB115" s="456"/>
      <c r="AC115" s="456"/>
      <c r="AD115" s="456"/>
      <c r="AE115" s="456"/>
      <c r="AF115" s="456"/>
      <c r="AG115" s="456"/>
      <c r="AH115" s="457"/>
      <c r="AI115" s="456"/>
      <c r="AJ115" s="458"/>
      <c r="AK115" s="266"/>
      <c r="AL115" s="267"/>
      <c r="AM115" s="267"/>
      <c r="AN115" s="268"/>
    </row>
    <row r="116" spans="1:40" ht="18" customHeight="1" x14ac:dyDescent="0.25">
      <c r="A116" s="272"/>
      <c r="B116" s="282" t="s">
        <v>303</v>
      </c>
      <c r="C116" s="283" t="s">
        <v>304</v>
      </c>
      <c r="D116" s="274">
        <f t="shared" si="43"/>
        <v>70</v>
      </c>
      <c r="E116" s="459">
        <v>31</v>
      </c>
      <c r="F116" s="459">
        <v>39</v>
      </c>
      <c r="G116" s="274">
        <f t="shared" si="44"/>
        <v>53</v>
      </c>
      <c r="H116" s="459">
        <v>26</v>
      </c>
      <c r="I116" s="459">
        <v>27</v>
      </c>
      <c r="J116" s="274">
        <f t="shared" si="45"/>
        <v>44</v>
      </c>
      <c r="K116" s="459">
        <v>15</v>
      </c>
      <c r="L116" s="459">
        <v>29</v>
      </c>
      <c r="M116" s="274">
        <f t="shared" si="42"/>
        <v>167</v>
      </c>
      <c r="N116" s="274">
        <f t="shared" si="39"/>
        <v>72</v>
      </c>
      <c r="O116" s="274">
        <f t="shared" si="39"/>
        <v>95</v>
      </c>
      <c r="P116" s="460"/>
      <c r="Q116" s="460"/>
      <c r="R116" s="460"/>
      <c r="S116" s="460"/>
      <c r="T116" s="460"/>
      <c r="U116" s="460"/>
      <c r="V116" s="460"/>
      <c r="W116" s="460"/>
      <c r="X116" s="460"/>
      <c r="Y116" s="460"/>
      <c r="Z116" s="460"/>
      <c r="AA116" s="460"/>
      <c r="AB116" s="460"/>
      <c r="AC116" s="460"/>
      <c r="AD116" s="460"/>
      <c r="AE116" s="460"/>
      <c r="AF116" s="460"/>
      <c r="AG116" s="460"/>
      <c r="AH116" s="461"/>
      <c r="AI116" s="460"/>
      <c r="AJ116" s="462"/>
      <c r="AK116" s="266"/>
      <c r="AL116" s="267"/>
      <c r="AM116" s="267"/>
      <c r="AN116" s="268"/>
    </row>
    <row r="117" spans="1:40" ht="18" customHeight="1" x14ac:dyDescent="0.25">
      <c r="A117" s="284"/>
      <c r="B117" s="558" t="s">
        <v>223</v>
      </c>
      <c r="C117" s="559"/>
      <c r="D117" s="285">
        <f t="shared" si="43"/>
        <v>155</v>
      </c>
      <c r="E117" s="285">
        <f>E115+E116</f>
        <v>77</v>
      </c>
      <c r="F117" s="285">
        <f>F115+F116</f>
        <v>78</v>
      </c>
      <c r="G117" s="285">
        <f t="shared" si="44"/>
        <v>117</v>
      </c>
      <c r="H117" s="285">
        <f>H115+H116</f>
        <v>59</v>
      </c>
      <c r="I117" s="285">
        <f>I115+I116</f>
        <v>58</v>
      </c>
      <c r="J117" s="285">
        <f t="shared" si="45"/>
        <v>92</v>
      </c>
      <c r="K117" s="285">
        <f>K115+K116</f>
        <v>32</v>
      </c>
      <c r="L117" s="285">
        <f>L115+L116</f>
        <v>60</v>
      </c>
      <c r="M117" s="285">
        <f t="shared" si="42"/>
        <v>364</v>
      </c>
      <c r="N117" s="285">
        <f t="shared" si="39"/>
        <v>168</v>
      </c>
      <c r="O117" s="285">
        <f t="shared" si="39"/>
        <v>196</v>
      </c>
      <c r="P117" s="286"/>
      <c r="Q117" s="286"/>
      <c r="R117" s="286"/>
      <c r="S117" s="286"/>
      <c r="T117" s="286"/>
      <c r="U117" s="286"/>
      <c r="V117" s="286"/>
      <c r="W117" s="286"/>
      <c r="X117" s="286"/>
      <c r="Y117" s="286"/>
      <c r="Z117" s="286"/>
      <c r="AA117" s="286"/>
      <c r="AB117" s="286"/>
      <c r="AC117" s="286"/>
      <c r="AD117" s="286"/>
      <c r="AE117" s="286"/>
      <c r="AF117" s="286"/>
      <c r="AG117" s="286"/>
      <c r="AH117" s="287"/>
      <c r="AI117" s="286"/>
      <c r="AJ117" s="288"/>
      <c r="AK117" s="266"/>
      <c r="AL117" s="267"/>
      <c r="AM117" s="267"/>
      <c r="AN117" s="268"/>
    </row>
    <row r="118" spans="1:40" ht="18" customHeight="1" x14ac:dyDescent="0.25">
      <c r="A118" s="269" t="s">
        <v>305</v>
      </c>
      <c r="B118" s="270" t="s">
        <v>220</v>
      </c>
      <c r="C118" s="271"/>
      <c r="D118" s="441">
        <f t="shared" si="43"/>
        <v>199</v>
      </c>
      <c r="E118" s="442">
        <v>124</v>
      </c>
      <c r="F118" s="442">
        <v>75</v>
      </c>
      <c r="G118" s="441">
        <f t="shared" si="44"/>
        <v>163</v>
      </c>
      <c r="H118" s="442">
        <v>111</v>
      </c>
      <c r="I118" s="442">
        <v>52</v>
      </c>
      <c r="J118" s="441">
        <f t="shared" si="45"/>
        <v>213</v>
      </c>
      <c r="K118" s="442">
        <v>141</v>
      </c>
      <c r="L118" s="442">
        <v>72</v>
      </c>
      <c r="M118" s="441">
        <f t="shared" si="42"/>
        <v>575</v>
      </c>
      <c r="N118" s="441">
        <f t="shared" si="39"/>
        <v>376</v>
      </c>
      <c r="O118" s="441">
        <f t="shared" si="39"/>
        <v>199</v>
      </c>
      <c r="P118" s="289"/>
      <c r="Q118" s="289"/>
      <c r="R118" s="289"/>
      <c r="S118" s="289"/>
      <c r="T118" s="289"/>
      <c r="U118" s="289"/>
      <c r="V118" s="289"/>
      <c r="W118" s="289"/>
      <c r="X118" s="289"/>
      <c r="Y118" s="289"/>
      <c r="Z118" s="289"/>
      <c r="AA118" s="289"/>
      <c r="AB118" s="289"/>
      <c r="AC118" s="289"/>
      <c r="AD118" s="289"/>
      <c r="AE118" s="289"/>
      <c r="AF118" s="289"/>
      <c r="AG118" s="289"/>
      <c r="AH118" s="290"/>
      <c r="AI118" s="289"/>
      <c r="AJ118" s="291"/>
      <c r="AK118" s="266"/>
      <c r="AL118" s="267"/>
      <c r="AM118" s="267"/>
      <c r="AN118" s="268"/>
    </row>
    <row r="119" spans="1:40" ht="18" customHeight="1" x14ac:dyDescent="0.25">
      <c r="A119" s="272"/>
      <c r="B119" s="273" t="s">
        <v>260</v>
      </c>
      <c r="C119" s="273" t="s">
        <v>306</v>
      </c>
      <c r="D119" s="446">
        <f t="shared" si="43"/>
        <v>23</v>
      </c>
      <c r="E119" s="463">
        <v>4</v>
      </c>
      <c r="F119" s="463">
        <v>19</v>
      </c>
      <c r="G119" s="464">
        <f t="shared" si="44"/>
        <v>27</v>
      </c>
      <c r="H119" s="463">
        <v>2</v>
      </c>
      <c r="I119" s="463">
        <v>25</v>
      </c>
      <c r="J119" s="464">
        <f t="shared" si="45"/>
        <v>30</v>
      </c>
      <c r="K119" s="463">
        <v>2</v>
      </c>
      <c r="L119" s="463">
        <v>28</v>
      </c>
      <c r="M119" s="446">
        <f t="shared" si="42"/>
        <v>80</v>
      </c>
      <c r="N119" s="446">
        <f t="shared" si="39"/>
        <v>8</v>
      </c>
      <c r="O119" s="446">
        <f t="shared" si="39"/>
        <v>72</v>
      </c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3"/>
      <c r="AI119" s="292"/>
      <c r="AJ119" s="294"/>
      <c r="AK119" s="266"/>
      <c r="AL119" s="267"/>
      <c r="AM119" s="267"/>
      <c r="AN119" s="268"/>
    </row>
    <row r="120" spans="1:40" ht="18" customHeight="1" x14ac:dyDescent="0.25">
      <c r="A120" s="272"/>
      <c r="B120" s="556" t="s">
        <v>223</v>
      </c>
      <c r="C120" s="557"/>
      <c r="D120" s="295">
        <f t="shared" ref="D120:L120" si="46">SUM(D118:D119)</f>
        <v>222</v>
      </c>
      <c r="E120" s="295">
        <f t="shared" si="46"/>
        <v>128</v>
      </c>
      <c r="F120" s="295">
        <f t="shared" si="46"/>
        <v>94</v>
      </c>
      <c r="G120" s="295">
        <f t="shared" si="46"/>
        <v>190</v>
      </c>
      <c r="H120" s="295">
        <f t="shared" si="46"/>
        <v>113</v>
      </c>
      <c r="I120" s="295">
        <f t="shared" si="46"/>
        <v>77</v>
      </c>
      <c r="J120" s="295">
        <f t="shared" si="46"/>
        <v>243</v>
      </c>
      <c r="K120" s="295">
        <f t="shared" si="46"/>
        <v>143</v>
      </c>
      <c r="L120" s="295">
        <f t="shared" si="46"/>
        <v>100</v>
      </c>
      <c r="M120" s="295">
        <f t="shared" si="42"/>
        <v>655</v>
      </c>
      <c r="N120" s="295">
        <f t="shared" si="39"/>
        <v>384</v>
      </c>
      <c r="O120" s="295">
        <f t="shared" si="39"/>
        <v>271</v>
      </c>
      <c r="P120" s="296"/>
      <c r="Q120" s="296"/>
      <c r="R120" s="296"/>
      <c r="S120" s="296"/>
      <c r="T120" s="296"/>
      <c r="U120" s="296"/>
      <c r="V120" s="296"/>
      <c r="W120" s="296"/>
      <c r="X120" s="296"/>
      <c r="Y120" s="296"/>
      <c r="Z120" s="296"/>
      <c r="AA120" s="296"/>
      <c r="AB120" s="296"/>
      <c r="AC120" s="296"/>
      <c r="AD120" s="296"/>
      <c r="AE120" s="296"/>
      <c r="AF120" s="296"/>
      <c r="AG120" s="296"/>
      <c r="AH120" s="297"/>
      <c r="AI120" s="296"/>
      <c r="AJ120" s="298"/>
      <c r="AK120" s="266"/>
      <c r="AL120" s="267"/>
      <c r="AM120" s="267"/>
      <c r="AN120" s="268"/>
    </row>
    <row r="121" spans="1:40" ht="18" customHeight="1" x14ac:dyDescent="0.25">
      <c r="A121" s="299" t="s">
        <v>307</v>
      </c>
      <c r="B121" s="280" t="s">
        <v>220</v>
      </c>
      <c r="C121" s="281"/>
      <c r="D121" s="300">
        <f>SUM(E121:F121)</f>
        <v>134</v>
      </c>
      <c r="E121" s="301">
        <v>103</v>
      </c>
      <c r="F121" s="301">
        <v>31</v>
      </c>
      <c r="G121" s="300">
        <f>SUM(H121:I121)</f>
        <v>122</v>
      </c>
      <c r="H121" s="301">
        <v>96</v>
      </c>
      <c r="I121" s="301">
        <v>26</v>
      </c>
      <c r="J121" s="300">
        <f>SUM(K121:L121)</f>
        <v>149</v>
      </c>
      <c r="K121" s="301">
        <v>104</v>
      </c>
      <c r="L121" s="301">
        <v>45</v>
      </c>
      <c r="M121" s="300">
        <f>N121+O121</f>
        <v>405</v>
      </c>
      <c r="N121" s="300">
        <f>SUM(E121,H121,K121)</f>
        <v>303</v>
      </c>
      <c r="O121" s="300">
        <f>SUM(F121,I121,L121)</f>
        <v>102</v>
      </c>
      <c r="P121" s="301"/>
      <c r="Q121" s="301"/>
      <c r="R121" s="301"/>
      <c r="S121" s="301"/>
      <c r="T121" s="301"/>
      <c r="U121" s="301"/>
      <c r="V121" s="301"/>
      <c r="W121" s="301"/>
      <c r="X121" s="301"/>
      <c r="Y121" s="301"/>
      <c r="Z121" s="301"/>
      <c r="AA121" s="301"/>
      <c r="AB121" s="301"/>
      <c r="AC121" s="301"/>
      <c r="AD121" s="301"/>
      <c r="AE121" s="301"/>
      <c r="AF121" s="301"/>
      <c r="AG121" s="301"/>
      <c r="AH121" s="302"/>
      <c r="AI121" s="301"/>
      <c r="AJ121" s="303"/>
      <c r="AK121" s="266"/>
      <c r="AL121" s="267"/>
      <c r="AM121" s="267"/>
      <c r="AN121" s="268"/>
    </row>
    <row r="122" spans="1:40" ht="18" customHeight="1" x14ac:dyDescent="0.25">
      <c r="A122" s="272"/>
      <c r="B122" s="273" t="s">
        <v>260</v>
      </c>
      <c r="C122" s="273" t="s">
        <v>306</v>
      </c>
      <c r="D122" s="304">
        <f>SUM(E122:F122)</f>
        <v>11</v>
      </c>
      <c r="E122" s="305">
        <v>1</v>
      </c>
      <c r="F122" s="305">
        <v>10</v>
      </c>
      <c r="G122" s="304">
        <f>H122+I122</f>
        <v>16</v>
      </c>
      <c r="H122" s="305">
        <v>2</v>
      </c>
      <c r="I122" s="305">
        <v>14</v>
      </c>
      <c r="J122" s="304">
        <f>SUM(K122:L122)</f>
        <v>23</v>
      </c>
      <c r="K122" s="305">
        <v>2</v>
      </c>
      <c r="L122" s="305">
        <v>21</v>
      </c>
      <c r="M122" s="304">
        <f>N122+O122</f>
        <v>50</v>
      </c>
      <c r="N122" s="304">
        <f t="shared" ref="N122:O122" si="47">SUM(E122,H122,K122)</f>
        <v>5</v>
      </c>
      <c r="O122" s="304">
        <f t="shared" si="47"/>
        <v>45</v>
      </c>
      <c r="P122" s="305"/>
      <c r="Q122" s="305"/>
      <c r="R122" s="305"/>
      <c r="S122" s="305"/>
      <c r="T122" s="305"/>
      <c r="U122" s="305"/>
      <c r="V122" s="305"/>
      <c r="W122" s="305"/>
      <c r="X122" s="305"/>
      <c r="Y122" s="305"/>
      <c r="Z122" s="305"/>
      <c r="AA122" s="305"/>
      <c r="AB122" s="305"/>
      <c r="AC122" s="305"/>
      <c r="AD122" s="305"/>
      <c r="AE122" s="305"/>
      <c r="AF122" s="305"/>
      <c r="AG122" s="305"/>
      <c r="AH122" s="306">
        <f>AI122+AJ122</f>
        <v>49</v>
      </c>
      <c r="AI122" s="305">
        <v>7</v>
      </c>
      <c r="AJ122" s="465">
        <v>42</v>
      </c>
      <c r="AK122" s="266"/>
      <c r="AL122" s="267"/>
      <c r="AM122" s="267"/>
      <c r="AN122" s="268"/>
    </row>
    <row r="123" spans="1:40" ht="18" customHeight="1" x14ac:dyDescent="0.25">
      <c r="A123" s="284"/>
      <c r="B123" s="558" t="s">
        <v>223</v>
      </c>
      <c r="C123" s="559"/>
      <c r="D123" s="285">
        <f t="shared" ref="D123:L123" si="48">SUM(D121:D122)</f>
        <v>145</v>
      </c>
      <c r="E123" s="285">
        <f t="shared" si="48"/>
        <v>104</v>
      </c>
      <c r="F123" s="285">
        <f t="shared" si="48"/>
        <v>41</v>
      </c>
      <c r="G123" s="285">
        <f t="shared" si="48"/>
        <v>138</v>
      </c>
      <c r="H123" s="285">
        <f t="shared" si="48"/>
        <v>98</v>
      </c>
      <c r="I123" s="285">
        <f t="shared" si="48"/>
        <v>40</v>
      </c>
      <c r="J123" s="285">
        <f t="shared" si="48"/>
        <v>172</v>
      </c>
      <c r="K123" s="285">
        <f t="shared" si="48"/>
        <v>106</v>
      </c>
      <c r="L123" s="285">
        <f t="shared" si="48"/>
        <v>66</v>
      </c>
      <c r="M123" s="285">
        <f t="shared" si="42"/>
        <v>455</v>
      </c>
      <c r="N123" s="285">
        <f t="shared" ref="N123:O126" si="49">E123+H123+K123</f>
        <v>308</v>
      </c>
      <c r="O123" s="285">
        <f t="shared" si="49"/>
        <v>147</v>
      </c>
      <c r="P123" s="286"/>
      <c r="Q123" s="286"/>
      <c r="R123" s="286"/>
      <c r="S123" s="286"/>
      <c r="T123" s="286"/>
      <c r="U123" s="286"/>
      <c r="V123" s="286"/>
      <c r="W123" s="286"/>
      <c r="X123" s="286"/>
      <c r="Y123" s="286"/>
      <c r="Z123" s="286"/>
      <c r="AA123" s="286"/>
      <c r="AB123" s="286"/>
      <c r="AC123" s="286"/>
      <c r="AD123" s="286"/>
      <c r="AE123" s="286"/>
      <c r="AF123" s="286"/>
      <c r="AG123" s="286"/>
      <c r="AH123" s="307">
        <f>AI123+AJ123</f>
        <v>49</v>
      </c>
      <c r="AI123" s="285">
        <f>SUM(AI121:AI122)</f>
        <v>7</v>
      </c>
      <c r="AJ123" s="308">
        <f>SUM(AJ121:AJ122)</f>
        <v>42</v>
      </c>
      <c r="AK123" s="266"/>
      <c r="AL123" s="267"/>
      <c r="AM123" s="267"/>
      <c r="AN123" s="268"/>
    </row>
    <row r="124" spans="1:40" ht="18" customHeight="1" x14ac:dyDescent="0.25">
      <c r="A124" s="309" t="s">
        <v>308</v>
      </c>
      <c r="B124" s="270" t="s">
        <v>220</v>
      </c>
      <c r="C124" s="271"/>
      <c r="D124" s="466">
        <f>E124+F124</f>
        <v>112</v>
      </c>
      <c r="E124" s="467">
        <v>95</v>
      </c>
      <c r="F124" s="467">
        <v>17</v>
      </c>
      <c r="G124" s="466">
        <f>H124+I124</f>
        <v>115</v>
      </c>
      <c r="H124" s="467">
        <v>95</v>
      </c>
      <c r="I124" s="467">
        <v>20</v>
      </c>
      <c r="J124" s="466">
        <f>K124+L124</f>
        <v>122</v>
      </c>
      <c r="K124" s="467">
        <v>106</v>
      </c>
      <c r="L124" s="467">
        <v>16</v>
      </c>
      <c r="M124" s="466">
        <f>N124+O124</f>
        <v>349</v>
      </c>
      <c r="N124" s="466">
        <f t="shared" si="49"/>
        <v>296</v>
      </c>
      <c r="O124" s="466">
        <f t="shared" si="49"/>
        <v>53</v>
      </c>
      <c r="P124" s="289"/>
      <c r="Q124" s="289"/>
      <c r="R124" s="289"/>
      <c r="S124" s="289"/>
      <c r="T124" s="289"/>
      <c r="U124" s="289"/>
      <c r="V124" s="289"/>
      <c r="W124" s="289"/>
      <c r="X124" s="289"/>
      <c r="Y124" s="289"/>
      <c r="Z124" s="289"/>
      <c r="AA124" s="289"/>
      <c r="AB124" s="289"/>
      <c r="AC124" s="289"/>
      <c r="AD124" s="289"/>
      <c r="AE124" s="289"/>
      <c r="AF124" s="289"/>
      <c r="AG124" s="289"/>
      <c r="AH124" s="468"/>
      <c r="AI124" s="469"/>
      <c r="AJ124" s="470"/>
      <c r="AK124" s="266"/>
      <c r="AL124" s="267"/>
      <c r="AM124" s="267"/>
      <c r="AN124" s="268"/>
    </row>
    <row r="125" spans="1:40" ht="18" customHeight="1" x14ac:dyDescent="0.25">
      <c r="A125" s="310"/>
      <c r="B125" s="311" t="s">
        <v>260</v>
      </c>
      <c r="C125" s="273" t="s">
        <v>260</v>
      </c>
      <c r="D125" s="471">
        <f>E125+F125</f>
        <v>18</v>
      </c>
      <c r="E125" s="472">
        <v>4</v>
      </c>
      <c r="F125" s="472">
        <v>14</v>
      </c>
      <c r="G125" s="473">
        <f>H125+I125</f>
        <v>25</v>
      </c>
      <c r="H125" s="472">
        <v>2</v>
      </c>
      <c r="I125" s="472">
        <v>23</v>
      </c>
      <c r="J125" s="471">
        <f>K125+L125</f>
        <v>11</v>
      </c>
      <c r="K125" s="472">
        <v>1</v>
      </c>
      <c r="L125" s="472">
        <v>10</v>
      </c>
      <c r="M125" s="471">
        <f>N125+O125</f>
        <v>54</v>
      </c>
      <c r="N125" s="471">
        <f t="shared" si="49"/>
        <v>7</v>
      </c>
      <c r="O125" s="471">
        <f t="shared" si="49"/>
        <v>47</v>
      </c>
      <c r="P125" s="312"/>
      <c r="Q125" s="312"/>
      <c r="R125" s="312"/>
      <c r="S125" s="312"/>
      <c r="T125" s="312"/>
      <c r="U125" s="312"/>
      <c r="V125" s="312"/>
      <c r="W125" s="312"/>
      <c r="X125" s="312"/>
      <c r="Y125" s="312"/>
      <c r="Z125" s="312"/>
      <c r="AA125" s="312"/>
      <c r="AB125" s="312"/>
      <c r="AC125" s="312"/>
      <c r="AD125" s="312"/>
      <c r="AE125" s="312"/>
      <c r="AF125" s="312"/>
      <c r="AG125" s="312"/>
      <c r="AH125" s="474">
        <f>AI125+AJ125</f>
        <v>27</v>
      </c>
      <c r="AI125" s="475">
        <v>2</v>
      </c>
      <c r="AJ125" s="476">
        <v>25</v>
      </c>
      <c r="AK125" s="266"/>
      <c r="AL125" s="267"/>
      <c r="AM125" s="267"/>
      <c r="AN125" s="268"/>
    </row>
    <row r="126" spans="1:40" ht="18" customHeight="1" x14ac:dyDescent="0.25">
      <c r="A126" s="284"/>
      <c r="B126" s="560" t="s">
        <v>223</v>
      </c>
      <c r="C126" s="561"/>
      <c r="D126" s="313">
        <f t="shared" ref="D126:L126" si="50">SUM(D124:D125)</f>
        <v>130</v>
      </c>
      <c r="E126" s="313">
        <f t="shared" si="50"/>
        <v>99</v>
      </c>
      <c r="F126" s="313">
        <f t="shared" si="50"/>
        <v>31</v>
      </c>
      <c r="G126" s="313">
        <f t="shared" si="50"/>
        <v>140</v>
      </c>
      <c r="H126" s="313">
        <f t="shared" si="50"/>
        <v>97</v>
      </c>
      <c r="I126" s="313">
        <f t="shared" si="50"/>
        <v>43</v>
      </c>
      <c r="J126" s="313">
        <f t="shared" si="50"/>
        <v>133</v>
      </c>
      <c r="K126" s="313">
        <f t="shared" si="50"/>
        <v>107</v>
      </c>
      <c r="L126" s="313">
        <f t="shared" si="50"/>
        <v>26</v>
      </c>
      <c r="M126" s="313">
        <f>N126+O126</f>
        <v>403</v>
      </c>
      <c r="N126" s="313">
        <f t="shared" si="49"/>
        <v>303</v>
      </c>
      <c r="O126" s="313">
        <f t="shared" si="49"/>
        <v>100</v>
      </c>
      <c r="P126" s="314"/>
      <c r="Q126" s="314"/>
      <c r="R126" s="314"/>
      <c r="S126" s="314"/>
      <c r="T126" s="314"/>
      <c r="U126" s="314"/>
      <c r="V126" s="314"/>
      <c r="W126" s="314"/>
      <c r="X126" s="314"/>
      <c r="Y126" s="314"/>
      <c r="Z126" s="314"/>
      <c r="AA126" s="314"/>
      <c r="AB126" s="314"/>
      <c r="AC126" s="314"/>
      <c r="AD126" s="314"/>
      <c r="AE126" s="314"/>
      <c r="AF126" s="314"/>
      <c r="AG126" s="314"/>
      <c r="AH126" s="477">
        <f>AI126+AJ126</f>
        <v>27</v>
      </c>
      <c r="AI126" s="313">
        <f>SUM(AI124:AI125)</f>
        <v>2</v>
      </c>
      <c r="AJ126" s="478">
        <f>SUM(AJ124:AJ125)</f>
        <v>25</v>
      </c>
      <c r="AK126" s="266"/>
      <c r="AL126" s="267"/>
      <c r="AM126" s="267"/>
      <c r="AN126" s="268"/>
    </row>
    <row r="127" spans="1:40" ht="18" customHeight="1" x14ac:dyDescent="0.25">
      <c r="A127" s="315" t="s">
        <v>309</v>
      </c>
      <c r="B127" s="316" t="s">
        <v>310</v>
      </c>
      <c r="C127" s="317"/>
      <c r="D127" s="479"/>
      <c r="E127" s="480"/>
      <c r="F127" s="480"/>
      <c r="G127" s="479"/>
      <c r="H127" s="480"/>
      <c r="I127" s="480"/>
      <c r="J127" s="479"/>
      <c r="K127" s="480"/>
      <c r="L127" s="480"/>
      <c r="M127" s="479"/>
      <c r="N127" s="479"/>
      <c r="O127" s="479"/>
      <c r="P127" s="479"/>
      <c r="Q127" s="479"/>
      <c r="R127" s="479"/>
      <c r="S127" s="479"/>
      <c r="T127" s="479"/>
      <c r="U127" s="479"/>
      <c r="V127" s="479"/>
      <c r="W127" s="479"/>
      <c r="X127" s="479"/>
      <c r="Y127" s="479"/>
      <c r="Z127" s="479"/>
      <c r="AA127" s="479"/>
      <c r="AB127" s="479"/>
      <c r="AC127" s="479"/>
      <c r="AD127" s="479"/>
      <c r="AE127" s="481">
        <f>AF127+AG127</f>
        <v>151</v>
      </c>
      <c r="AF127" s="481">
        <v>50</v>
      </c>
      <c r="AG127" s="481">
        <v>101</v>
      </c>
      <c r="AH127" s="482"/>
      <c r="AI127" s="481"/>
      <c r="AJ127" s="483"/>
      <c r="AK127" s="266"/>
      <c r="AL127" s="267"/>
      <c r="AM127" s="267"/>
      <c r="AN127" s="268"/>
    </row>
    <row r="128" spans="1:40" ht="18" customHeight="1" x14ac:dyDescent="0.25">
      <c r="A128" s="318" t="s">
        <v>311</v>
      </c>
      <c r="B128" s="258" t="s">
        <v>220</v>
      </c>
      <c r="C128" s="259"/>
      <c r="D128" s="319"/>
      <c r="E128" s="320"/>
      <c r="F128" s="320"/>
      <c r="G128" s="319"/>
      <c r="H128" s="320"/>
      <c r="I128" s="320"/>
      <c r="J128" s="319"/>
      <c r="K128" s="320"/>
      <c r="L128" s="320"/>
      <c r="M128" s="319"/>
      <c r="N128" s="319"/>
      <c r="O128" s="319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>
        <f>AF128+AG128</f>
        <v>230</v>
      </c>
      <c r="AF128" s="484">
        <v>129</v>
      </c>
      <c r="AG128" s="484">
        <v>101</v>
      </c>
      <c r="AH128" s="321"/>
      <c r="AI128" s="320"/>
      <c r="AJ128" s="322"/>
      <c r="AK128" s="266"/>
      <c r="AL128" s="267"/>
      <c r="AM128" s="267"/>
      <c r="AN128" s="268"/>
    </row>
    <row r="129" spans="1:40" ht="18" customHeight="1" x14ac:dyDescent="0.25">
      <c r="A129" s="309" t="s">
        <v>312</v>
      </c>
      <c r="B129" s="275" t="s">
        <v>220</v>
      </c>
      <c r="C129" s="276"/>
      <c r="D129" s="479"/>
      <c r="E129" s="480"/>
      <c r="F129" s="480"/>
      <c r="G129" s="479"/>
      <c r="H129" s="480"/>
      <c r="I129" s="480"/>
      <c r="J129" s="479"/>
      <c r="K129" s="480"/>
      <c r="L129" s="480"/>
      <c r="M129" s="479"/>
      <c r="N129" s="479"/>
      <c r="O129" s="479"/>
      <c r="P129" s="479"/>
      <c r="Q129" s="479"/>
      <c r="R129" s="479"/>
      <c r="S129" s="479"/>
      <c r="T129" s="479"/>
      <c r="U129" s="479"/>
      <c r="V129" s="479"/>
      <c r="W129" s="479"/>
      <c r="X129" s="479"/>
      <c r="Y129" s="479"/>
      <c r="Z129" s="479"/>
      <c r="AA129" s="479"/>
      <c r="AB129" s="479"/>
      <c r="AC129" s="479"/>
      <c r="AD129" s="479"/>
      <c r="AE129" s="481">
        <f>AF129+AG129</f>
        <v>173</v>
      </c>
      <c r="AF129" s="481">
        <v>124</v>
      </c>
      <c r="AG129" s="481">
        <v>49</v>
      </c>
      <c r="AH129" s="482"/>
      <c r="AI129" s="479"/>
      <c r="AJ129" s="483"/>
      <c r="AK129" s="266"/>
      <c r="AL129" s="267"/>
      <c r="AM129" s="267"/>
      <c r="AN129" s="268"/>
    </row>
    <row r="130" spans="1:40" ht="18" customHeight="1" x14ac:dyDescent="0.25">
      <c r="A130" s="553" t="s">
        <v>313</v>
      </c>
      <c r="B130" s="554"/>
      <c r="C130" s="555"/>
      <c r="D130" s="170">
        <f>E130+F130</f>
        <v>5489</v>
      </c>
      <c r="E130" s="170">
        <f t="shared" ref="E130:AJ130" si="51">SUM(E6:E6,E9,E15,E20,E21,E25,E26,E36,E40,E41,E47:E51,E56,E59,E62,E67,E68,E71,E72,E75,E76,E85,E91,E92,E95,E101)</f>
        <v>2747</v>
      </c>
      <c r="F130" s="170">
        <f t="shared" si="51"/>
        <v>2742</v>
      </c>
      <c r="G130" s="170">
        <f t="shared" si="51"/>
        <v>5407</v>
      </c>
      <c r="H130" s="170">
        <f t="shared" si="51"/>
        <v>2683</v>
      </c>
      <c r="I130" s="170">
        <f t="shared" si="51"/>
        <v>2724</v>
      </c>
      <c r="J130" s="170">
        <f t="shared" si="51"/>
        <v>5389</v>
      </c>
      <c r="K130" s="170">
        <f t="shared" si="51"/>
        <v>2665</v>
      </c>
      <c r="L130" s="170">
        <f t="shared" si="51"/>
        <v>2724</v>
      </c>
      <c r="M130" s="170">
        <f t="shared" si="51"/>
        <v>16285</v>
      </c>
      <c r="N130" s="170">
        <f t="shared" si="51"/>
        <v>8095</v>
      </c>
      <c r="O130" s="170">
        <f t="shared" si="51"/>
        <v>8190</v>
      </c>
      <c r="P130" s="170">
        <f t="shared" si="51"/>
        <v>75</v>
      </c>
      <c r="Q130" s="170">
        <f t="shared" si="51"/>
        <v>42</v>
      </c>
      <c r="R130" s="170">
        <f t="shared" si="51"/>
        <v>33</v>
      </c>
      <c r="S130" s="170">
        <f t="shared" si="51"/>
        <v>89</v>
      </c>
      <c r="T130" s="170">
        <f t="shared" si="51"/>
        <v>50</v>
      </c>
      <c r="U130" s="170">
        <f t="shared" si="51"/>
        <v>39</v>
      </c>
      <c r="V130" s="170">
        <f t="shared" si="51"/>
        <v>62</v>
      </c>
      <c r="W130" s="170">
        <f t="shared" si="51"/>
        <v>39</v>
      </c>
      <c r="X130" s="170">
        <f t="shared" si="51"/>
        <v>23</v>
      </c>
      <c r="Y130" s="170">
        <f t="shared" si="51"/>
        <v>42</v>
      </c>
      <c r="Z130" s="170">
        <f t="shared" si="51"/>
        <v>22</v>
      </c>
      <c r="AA130" s="170">
        <f t="shared" si="51"/>
        <v>20</v>
      </c>
      <c r="AB130" s="170">
        <f t="shared" si="51"/>
        <v>268</v>
      </c>
      <c r="AC130" s="170">
        <f t="shared" si="51"/>
        <v>153</v>
      </c>
      <c r="AD130" s="170">
        <f t="shared" si="51"/>
        <v>115</v>
      </c>
      <c r="AE130" s="170">
        <f t="shared" si="51"/>
        <v>330</v>
      </c>
      <c r="AF130" s="170">
        <f t="shared" si="51"/>
        <v>137</v>
      </c>
      <c r="AG130" s="170">
        <f t="shared" si="51"/>
        <v>193</v>
      </c>
      <c r="AH130" s="170">
        <f t="shared" si="51"/>
        <v>133</v>
      </c>
      <c r="AI130" s="170">
        <f t="shared" si="51"/>
        <v>16</v>
      </c>
      <c r="AJ130" s="323">
        <f t="shared" si="51"/>
        <v>117</v>
      </c>
      <c r="AK130" s="156"/>
    </row>
    <row r="131" spans="1:40" ht="18" customHeight="1" x14ac:dyDescent="0.25">
      <c r="A131" s="553" t="s">
        <v>314</v>
      </c>
      <c r="B131" s="554"/>
      <c r="C131" s="555"/>
      <c r="D131" s="170">
        <f>E131+F131</f>
        <v>5752</v>
      </c>
      <c r="E131" s="170">
        <f>E104+E130</f>
        <v>2854</v>
      </c>
      <c r="F131" s="170">
        <f>F104+F130</f>
        <v>2898</v>
      </c>
      <c r="G131" s="170">
        <f>H131+I131</f>
        <v>5669</v>
      </c>
      <c r="H131" s="170">
        <f>H104+H130</f>
        <v>2787</v>
      </c>
      <c r="I131" s="170">
        <f>I104+I130</f>
        <v>2882</v>
      </c>
      <c r="J131" s="170">
        <f>K131+L131</f>
        <v>5649</v>
      </c>
      <c r="K131" s="170">
        <f>K104+K130</f>
        <v>2756</v>
      </c>
      <c r="L131" s="170">
        <f>L104+L130</f>
        <v>2893</v>
      </c>
      <c r="M131" s="170">
        <f>N131+O131</f>
        <v>17070</v>
      </c>
      <c r="N131" s="170">
        <f>E131+H131+K131</f>
        <v>8397</v>
      </c>
      <c r="O131" s="170">
        <f>F131+I131+L131</f>
        <v>8673</v>
      </c>
      <c r="P131" s="170">
        <f>Q131+R131</f>
        <v>75</v>
      </c>
      <c r="Q131" s="170">
        <f>Q104+Q130</f>
        <v>42</v>
      </c>
      <c r="R131" s="170">
        <f>R104+R130</f>
        <v>33</v>
      </c>
      <c r="S131" s="170">
        <f>T131+U131</f>
        <v>89</v>
      </c>
      <c r="T131" s="170">
        <f>T104+T130</f>
        <v>50</v>
      </c>
      <c r="U131" s="170">
        <f>U104+U130</f>
        <v>39</v>
      </c>
      <c r="V131" s="170">
        <f>W131+X131</f>
        <v>62</v>
      </c>
      <c r="W131" s="170">
        <f>W104+W130</f>
        <v>39</v>
      </c>
      <c r="X131" s="170">
        <f>X104+X130</f>
        <v>23</v>
      </c>
      <c r="Y131" s="170">
        <f>Z131+AA131</f>
        <v>42</v>
      </c>
      <c r="Z131" s="170">
        <f>Z104+Z130</f>
        <v>22</v>
      </c>
      <c r="AA131" s="170">
        <f>AA104+AA130</f>
        <v>20</v>
      </c>
      <c r="AB131" s="170">
        <f>AC131+AD131</f>
        <v>268</v>
      </c>
      <c r="AC131" s="170">
        <f>Q131+T131+W131+Z131</f>
        <v>153</v>
      </c>
      <c r="AD131" s="170">
        <f>R131+U131+X131+AA131</f>
        <v>115</v>
      </c>
      <c r="AE131" s="170">
        <f>AF131+AG131</f>
        <v>330</v>
      </c>
      <c r="AF131" s="170">
        <f>AF104+AF130</f>
        <v>137</v>
      </c>
      <c r="AG131" s="170">
        <f>AG104+AG130</f>
        <v>193</v>
      </c>
      <c r="AH131" s="324">
        <f>AI131+AJ131</f>
        <v>133</v>
      </c>
      <c r="AI131" s="170">
        <f>AI104+AI130</f>
        <v>16</v>
      </c>
      <c r="AJ131" s="323">
        <f>AJ104+AJ130</f>
        <v>117</v>
      </c>
      <c r="AK131" s="156"/>
    </row>
    <row r="132" spans="1:40" ht="18" customHeight="1" x14ac:dyDescent="0.25">
      <c r="A132" s="553" t="s">
        <v>315</v>
      </c>
      <c r="B132" s="554"/>
      <c r="C132" s="555"/>
      <c r="D132" s="170">
        <f>E132+F132</f>
        <v>1976</v>
      </c>
      <c r="E132" s="170">
        <f t="shared" ref="E132:AJ132" si="52">E105+E108+E109+E110+E111+E114+E117+E120+E123+E126+E128+E129+E127</f>
        <v>1118</v>
      </c>
      <c r="F132" s="170">
        <f t="shared" si="52"/>
        <v>858</v>
      </c>
      <c r="G132" s="170">
        <f t="shared" si="52"/>
        <v>1966</v>
      </c>
      <c r="H132" s="170">
        <f t="shared" si="52"/>
        <v>1110</v>
      </c>
      <c r="I132" s="170">
        <f t="shared" si="52"/>
        <v>856</v>
      </c>
      <c r="J132" s="170">
        <f t="shared" si="52"/>
        <v>1861</v>
      </c>
      <c r="K132" s="170">
        <f t="shared" si="52"/>
        <v>1017</v>
      </c>
      <c r="L132" s="170">
        <f t="shared" si="52"/>
        <v>844</v>
      </c>
      <c r="M132" s="170">
        <f t="shared" si="52"/>
        <v>5803</v>
      </c>
      <c r="N132" s="170">
        <f t="shared" si="52"/>
        <v>3245</v>
      </c>
      <c r="O132" s="170">
        <f t="shared" si="52"/>
        <v>2558</v>
      </c>
      <c r="P132" s="171">
        <f t="shared" si="52"/>
        <v>0</v>
      </c>
      <c r="Q132" s="171">
        <f t="shared" si="52"/>
        <v>0</v>
      </c>
      <c r="R132" s="171">
        <f t="shared" si="52"/>
        <v>0</v>
      </c>
      <c r="S132" s="171">
        <f t="shared" si="52"/>
        <v>0</v>
      </c>
      <c r="T132" s="171">
        <f t="shared" si="52"/>
        <v>0</v>
      </c>
      <c r="U132" s="171">
        <f t="shared" si="52"/>
        <v>0</v>
      </c>
      <c r="V132" s="171">
        <f t="shared" si="52"/>
        <v>0</v>
      </c>
      <c r="W132" s="171">
        <f t="shared" si="52"/>
        <v>0</v>
      </c>
      <c r="X132" s="171">
        <f t="shared" si="52"/>
        <v>0</v>
      </c>
      <c r="Y132" s="171">
        <f t="shared" si="52"/>
        <v>0</v>
      </c>
      <c r="Z132" s="171">
        <f t="shared" si="52"/>
        <v>0</v>
      </c>
      <c r="AA132" s="171">
        <f t="shared" si="52"/>
        <v>0</v>
      </c>
      <c r="AB132" s="171">
        <f t="shared" si="52"/>
        <v>0</v>
      </c>
      <c r="AC132" s="171">
        <f t="shared" si="52"/>
        <v>0</v>
      </c>
      <c r="AD132" s="171">
        <f t="shared" si="52"/>
        <v>0</v>
      </c>
      <c r="AE132" s="171">
        <f t="shared" si="52"/>
        <v>1184</v>
      </c>
      <c r="AF132" s="171">
        <f t="shared" si="52"/>
        <v>624</v>
      </c>
      <c r="AG132" s="171">
        <f t="shared" si="52"/>
        <v>560</v>
      </c>
      <c r="AH132" s="324">
        <f t="shared" si="52"/>
        <v>76</v>
      </c>
      <c r="AI132" s="170">
        <f t="shared" si="52"/>
        <v>9</v>
      </c>
      <c r="AJ132" s="323">
        <f t="shared" si="52"/>
        <v>67</v>
      </c>
      <c r="AK132" s="156"/>
    </row>
    <row r="133" spans="1:40" ht="18" customHeight="1" x14ac:dyDescent="0.25">
      <c r="A133" s="553" t="s">
        <v>316</v>
      </c>
      <c r="B133" s="554"/>
      <c r="C133" s="555"/>
      <c r="D133" s="170">
        <f>E133+F133</f>
        <v>7728</v>
      </c>
      <c r="E133" s="170">
        <f>E131+E132</f>
        <v>3972</v>
      </c>
      <c r="F133" s="170">
        <f>F131+F132</f>
        <v>3756</v>
      </c>
      <c r="G133" s="170">
        <f>H133+I133</f>
        <v>7635</v>
      </c>
      <c r="H133" s="170">
        <f>H131+H132</f>
        <v>3897</v>
      </c>
      <c r="I133" s="170">
        <f>I131+I132</f>
        <v>3738</v>
      </c>
      <c r="J133" s="170">
        <f>K133+L133</f>
        <v>7510</v>
      </c>
      <c r="K133" s="170">
        <f>K131+K132</f>
        <v>3773</v>
      </c>
      <c r="L133" s="170">
        <f>L131+L132</f>
        <v>3737</v>
      </c>
      <c r="M133" s="170">
        <f>N133+O133</f>
        <v>22873</v>
      </c>
      <c r="N133" s="170">
        <f>E133+H133+K133</f>
        <v>11642</v>
      </c>
      <c r="O133" s="170">
        <f>F133+I133+L133</f>
        <v>11231</v>
      </c>
      <c r="P133" s="170">
        <f>Q133+R133</f>
        <v>75</v>
      </c>
      <c r="Q133" s="170">
        <f>Q131+Q132</f>
        <v>42</v>
      </c>
      <c r="R133" s="170">
        <f>R131+R132</f>
        <v>33</v>
      </c>
      <c r="S133" s="170">
        <f>T133+U133</f>
        <v>89</v>
      </c>
      <c r="T133" s="170">
        <f>T131+T132</f>
        <v>50</v>
      </c>
      <c r="U133" s="170">
        <f>U131+U132</f>
        <v>39</v>
      </c>
      <c r="V133" s="170">
        <f>W133+X133</f>
        <v>62</v>
      </c>
      <c r="W133" s="170">
        <f>W131+W132</f>
        <v>39</v>
      </c>
      <c r="X133" s="170">
        <f>X131+X132</f>
        <v>23</v>
      </c>
      <c r="Y133" s="170">
        <f>Z133+AA133</f>
        <v>42</v>
      </c>
      <c r="Z133" s="170">
        <f>Z131+Z132</f>
        <v>22</v>
      </c>
      <c r="AA133" s="170">
        <f>AA131+AA132</f>
        <v>20</v>
      </c>
      <c r="AB133" s="170">
        <f>AC133+AD133</f>
        <v>268</v>
      </c>
      <c r="AC133" s="170">
        <f>Q133+T133+W133+Z133</f>
        <v>153</v>
      </c>
      <c r="AD133" s="170">
        <f>R133+U133+X133+AA133</f>
        <v>115</v>
      </c>
      <c r="AE133" s="170">
        <f>AF133+AG133</f>
        <v>1514</v>
      </c>
      <c r="AF133" s="170">
        <f>AF131+AF132</f>
        <v>761</v>
      </c>
      <c r="AG133" s="170">
        <f>AG131+AG132</f>
        <v>753</v>
      </c>
      <c r="AH133" s="324">
        <f>AI133+AJ133</f>
        <v>209</v>
      </c>
      <c r="AI133" s="170">
        <f>AI131+AI132</f>
        <v>25</v>
      </c>
      <c r="AJ133" s="323">
        <f>AJ131+AJ132</f>
        <v>184</v>
      </c>
      <c r="AK133" s="156"/>
    </row>
    <row r="134" spans="1:40" ht="26.25" customHeight="1" x14ac:dyDescent="0.25">
      <c r="A134" s="325"/>
      <c r="AK134" s="156"/>
    </row>
    <row r="135" spans="1:40" ht="26.25" customHeight="1" x14ac:dyDescent="0.25">
      <c r="A135" s="325"/>
      <c r="AK135" s="156"/>
    </row>
    <row r="136" spans="1:40" ht="26.25" customHeight="1" x14ac:dyDescent="0.25">
      <c r="AK136" s="156"/>
    </row>
    <row r="137" spans="1:40" ht="26.25" customHeight="1" x14ac:dyDescent="0.25">
      <c r="AK137" s="156"/>
    </row>
    <row r="138" spans="1:40" ht="26.25" customHeight="1" x14ac:dyDescent="0.25">
      <c r="AK138" s="156"/>
    </row>
    <row r="139" spans="1:40" ht="26.25" customHeight="1" x14ac:dyDescent="0.25">
      <c r="AK139" s="156"/>
    </row>
    <row r="140" spans="1:40" ht="26.25" customHeight="1" x14ac:dyDescent="0.25">
      <c r="AK140" s="156"/>
    </row>
    <row r="141" spans="1:40" ht="26.25" customHeight="1" x14ac:dyDescent="0.25">
      <c r="AK141" s="156"/>
    </row>
    <row r="142" spans="1:40" ht="26.25" customHeight="1" x14ac:dyDescent="0.25">
      <c r="AK142" s="156"/>
    </row>
    <row r="143" spans="1:40" ht="26.25" customHeight="1" x14ac:dyDescent="0.25">
      <c r="AK143" s="156"/>
    </row>
    <row r="144" spans="1:40" ht="26.25" customHeight="1" x14ac:dyDescent="0.25">
      <c r="AK144" s="156"/>
    </row>
    <row r="145" spans="37:37" ht="26.25" customHeight="1" x14ac:dyDescent="0.25">
      <c r="AK145" s="156"/>
    </row>
    <row r="146" spans="37:37" ht="26.25" customHeight="1" x14ac:dyDescent="0.25">
      <c r="AK146" s="156"/>
    </row>
    <row r="147" spans="37:37" ht="26.25" customHeight="1" x14ac:dyDescent="0.25">
      <c r="AK147" s="156"/>
    </row>
    <row r="148" spans="37:37" ht="26.25" customHeight="1" x14ac:dyDescent="0.25">
      <c r="AK148" s="156"/>
    </row>
    <row r="149" spans="37:37" ht="26.25" customHeight="1" x14ac:dyDescent="0.25">
      <c r="AK149" s="156"/>
    </row>
    <row r="150" spans="37:37" ht="26.25" customHeight="1" x14ac:dyDescent="0.25">
      <c r="AK150" s="156"/>
    </row>
    <row r="151" spans="37:37" ht="26.25" customHeight="1" x14ac:dyDescent="0.25">
      <c r="AK151" s="156"/>
    </row>
    <row r="152" spans="37:37" ht="26.25" customHeight="1" x14ac:dyDescent="0.25">
      <c r="AK152" s="156"/>
    </row>
    <row r="153" spans="37:37" ht="26.25" customHeight="1" x14ac:dyDescent="0.25">
      <c r="AK153" s="156"/>
    </row>
    <row r="154" spans="37:37" ht="26.25" customHeight="1" x14ac:dyDescent="0.25">
      <c r="AK154" s="156"/>
    </row>
    <row r="155" spans="37:37" ht="26.25" customHeight="1" x14ac:dyDescent="0.25">
      <c r="AK155" s="156"/>
    </row>
    <row r="156" spans="37:37" ht="26.25" customHeight="1" x14ac:dyDescent="0.25">
      <c r="AK156" s="156"/>
    </row>
    <row r="157" spans="37:37" ht="26.25" customHeight="1" x14ac:dyDescent="0.25">
      <c r="AK157" s="156"/>
    </row>
    <row r="158" spans="37:37" ht="26.25" customHeight="1" x14ac:dyDescent="0.25">
      <c r="AK158" s="156"/>
    </row>
    <row r="159" spans="37:37" ht="26.25" customHeight="1" x14ac:dyDescent="0.25">
      <c r="AK159" s="156"/>
    </row>
    <row r="160" spans="37:37" ht="26.25" customHeight="1" x14ac:dyDescent="0.25">
      <c r="AK160" s="156"/>
    </row>
    <row r="161" spans="37:37" ht="26.25" customHeight="1" x14ac:dyDescent="0.25">
      <c r="AK161" s="156"/>
    </row>
    <row r="162" spans="37:37" ht="26.25" customHeight="1" x14ac:dyDescent="0.25">
      <c r="AK162" s="156"/>
    </row>
    <row r="163" spans="37:37" ht="26.25" customHeight="1" x14ac:dyDescent="0.25">
      <c r="AK163" s="156"/>
    </row>
    <row r="164" spans="37:37" ht="26.25" customHeight="1" x14ac:dyDescent="0.25">
      <c r="AK164" s="156"/>
    </row>
    <row r="165" spans="37:37" ht="26.25" customHeight="1" x14ac:dyDescent="0.25">
      <c r="AK165" s="156"/>
    </row>
    <row r="166" spans="37:37" ht="26.25" customHeight="1" x14ac:dyDescent="0.25">
      <c r="AK166" s="156"/>
    </row>
    <row r="167" spans="37:37" ht="26.25" customHeight="1" x14ac:dyDescent="0.25">
      <c r="AK167" s="156"/>
    </row>
    <row r="168" spans="37:37" ht="15" customHeight="1" x14ac:dyDescent="0.25">
      <c r="AK168" s="156"/>
    </row>
    <row r="169" spans="37:37" ht="15" customHeight="1" x14ac:dyDescent="0.25">
      <c r="AK169" s="156"/>
    </row>
    <row r="170" spans="37:37" ht="15" customHeight="1" x14ac:dyDescent="0.25">
      <c r="AK170" s="156"/>
    </row>
    <row r="171" spans="37:37" ht="15" customHeight="1" x14ac:dyDescent="0.25">
      <c r="AK171" s="156"/>
    </row>
    <row r="172" spans="37:37" ht="15" customHeight="1" x14ac:dyDescent="0.25">
      <c r="AK172" s="156"/>
    </row>
    <row r="173" spans="37:37" ht="15" customHeight="1" x14ac:dyDescent="0.25">
      <c r="AK173" s="156"/>
    </row>
    <row r="174" spans="37:37" ht="15" customHeight="1" x14ac:dyDescent="0.25">
      <c r="AK174" s="156"/>
    </row>
    <row r="175" spans="37:37" ht="15" customHeight="1" x14ac:dyDescent="0.25">
      <c r="AK175" s="156"/>
    </row>
    <row r="176" spans="37:37" ht="15" customHeight="1" x14ac:dyDescent="0.25">
      <c r="AK176" s="156"/>
    </row>
    <row r="177" spans="37:37" ht="15" customHeight="1" x14ac:dyDescent="0.25">
      <c r="AK177" s="156"/>
    </row>
    <row r="178" spans="37:37" ht="15" customHeight="1" x14ac:dyDescent="0.25">
      <c r="AK178" s="156"/>
    </row>
    <row r="179" spans="37:37" ht="15" customHeight="1" x14ac:dyDescent="0.25">
      <c r="AK179" s="156"/>
    </row>
    <row r="180" spans="37:37" ht="15" customHeight="1" x14ac:dyDescent="0.25">
      <c r="AK180" s="156"/>
    </row>
    <row r="181" spans="37:37" ht="15" customHeight="1" x14ac:dyDescent="0.25">
      <c r="AK181" s="156"/>
    </row>
    <row r="182" spans="37:37" ht="15" customHeight="1" x14ac:dyDescent="0.25">
      <c r="AK182" s="156"/>
    </row>
    <row r="183" spans="37:37" ht="15" customHeight="1" x14ac:dyDescent="0.25">
      <c r="AK183" s="156"/>
    </row>
    <row r="184" spans="37:37" ht="15" customHeight="1" x14ac:dyDescent="0.25">
      <c r="AK184" s="156"/>
    </row>
    <row r="185" spans="37:37" ht="15" customHeight="1" x14ac:dyDescent="0.25">
      <c r="AK185" s="156"/>
    </row>
    <row r="186" spans="37:37" ht="15" customHeight="1" x14ac:dyDescent="0.25">
      <c r="AK186" s="156"/>
    </row>
    <row r="187" spans="37:37" ht="15" customHeight="1" x14ac:dyDescent="0.25">
      <c r="AK187" s="156"/>
    </row>
    <row r="188" spans="37:37" ht="15" customHeight="1" x14ac:dyDescent="0.25">
      <c r="AK188" s="156"/>
    </row>
    <row r="189" spans="37:37" ht="15" customHeight="1" x14ac:dyDescent="0.25">
      <c r="AK189" s="156"/>
    </row>
    <row r="190" spans="37:37" ht="15" customHeight="1" x14ac:dyDescent="0.25">
      <c r="AK190" s="156"/>
    </row>
    <row r="191" spans="37:37" ht="15" customHeight="1" x14ac:dyDescent="0.25">
      <c r="AK191" s="156"/>
    </row>
    <row r="192" spans="37:37" ht="15" customHeight="1" x14ac:dyDescent="0.25">
      <c r="AK192" s="156"/>
    </row>
    <row r="193" spans="37:37" ht="15" customHeight="1" x14ac:dyDescent="0.25">
      <c r="AK193" s="156"/>
    </row>
    <row r="194" spans="37:37" ht="15" customHeight="1" x14ac:dyDescent="0.25">
      <c r="AK194" s="156"/>
    </row>
    <row r="195" spans="37:37" ht="15" customHeight="1" x14ac:dyDescent="0.25">
      <c r="AK195" s="156"/>
    </row>
    <row r="196" spans="37:37" ht="15" customHeight="1" x14ac:dyDescent="0.25">
      <c r="AK196" s="156"/>
    </row>
    <row r="197" spans="37:37" ht="15" customHeight="1" x14ac:dyDescent="0.25">
      <c r="AK197" s="156"/>
    </row>
    <row r="198" spans="37:37" ht="15" customHeight="1" x14ac:dyDescent="0.25">
      <c r="AK198" s="156"/>
    </row>
    <row r="199" spans="37:37" ht="15" customHeight="1" x14ac:dyDescent="0.25">
      <c r="AK199" s="156"/>
    </row>
    <row r="200" spans="37:37" ht="15" customHeight="1" x14ac:dyDescent="0.25">
      <c r="AK200" s="156"/>
    </row>
    <row r="201" spans="37:37" ht="15" customHeight="1" x14ac:dyDescent="0.25">
      <c r="AK201" s="156"/>
    </row>
    <row r="202" spans="37:37" ht="15" customHeight="1" x14ac:dyDescent="0.25">
      <c r="AK202" s="156"/>
    </row>
    <row r="203" spans="37:37" ht="15" customHeight="1" x14ac:dyDescent="0.25">
      <c r="AK203" s="156"/>
    </row>
    <row r="204" spans="37:37" ht="15" customHeight="1" x14ac:dyDescent="0.25">
      <c r="AK204" s="156"/>
    </row>
  </sheetData>
  <sheetProtection selectLockedCells="1"/>
  <mergeCells count="35">
    <mergeCell ref="A130:C130"/>
    <mergeCell ref="A131:C131"/>
    <mergeCell ref="A132:C132"/>
    <mergeCell ref="A133:C133"/>
    <mergeCell ref="B108:C108"/>
    <mergeCell ref="B114:C114"/>
    <mergeCell ref="B117:C117"/>
    <mergeCell ref="B120:C120"/>
    <mergeCell ref="B123:C123"/>
    <mergeCell ref="B126:C126"/>
    <mergeCell ref="B104:C104"/>
    <mergeCell ref="B47:C47"/>
    <mergeCell ref="B56:C56"/>
    <mergeCell ref="B59:C59"/>
    <mergeCell ref="B62:C62"/>
    <mergeCell ref="B67:C67"/>
    <mergeCell ref="B71:C71"/>
    <mergeCell ref="B75:C75"/>
    <mergeCell ref="B85:C85"/>
    <mergeCell ref="B91:C91"/>
    <mergeCell ref="B95:C95"/>
    <mergeCell ref="B101:C101"/>
    <mergeCell ref="A2:A5"/>
    <mergeCell ref="B2:B5"/>
    <mergeCell ref="C2:C5"/>
    <mergeCell ref="B9:C9"/>
    <mergeCell ref="B15:C15"/>
    <mergeCell ref="AH2:AJ4"/>
    <mergeCell ref="AE3:AG4"/>
    <mergeCell ref="B40:C40"/>
    <mergeCell ref="F1:M1"/>
    <mergeCell ref="R1:W1"/>
    <mergeCell ref="B20:C20"/>
    <mergeCell ref="B25:C25"/>
    <mergeCell ref="B36:C36"/>
  </mergeCells>
  <phoneticPr fontId="8"/>
  <printOptions horizontalCentered="1"/>
  <pageMargins left="0.7" right="0.7" top="0.75" bottom="0.75" header="0.3" footer="0.3"/>
  <pageSetup paperSize="9" scale="53" firstPageNumber="24" fitToHeight="0" pageOrder="overThenDown" orientation="landscape" r:id="rId1"/>
  <headerFooter scaleWithDoc="0" alignWithMargins="0"/>
  <rowBreaks count="2" manualBreakCount="2">
    <brk id="56" max="35" man="1"/>
    <brk id="101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7"/>
  <sheetViews>
    <sheetView showGridLines="0" showZeros="0" tabSelected="1" view="pageBreakPreview" zoomScale="80" zoomScaleNormal="100" zoomScaleSheetLayoutView="80" workbookViewId="0">
      <pane xSplit="3" ySplit="5" topLeftCell="D51" activePane="bottomRight" state="frozen"/>
      <selection activeCell="I30" sqref="I30"/>
      <selection pane="topRight" activeCell="I30" sqref="I30"/>
      <selection pane="bottomLeft" activeCell="I30" sqref="I30"/>
      <selection pane="bottomRight" activeCell="AL1" sqref="AL1:AM1048576"/>
    </sheetView>
  </sheetViews>
  <sheetFormatPr defaultColWidth="10.7109375" defaultRowHeight="15" customHeight="1" x14ac:dyDescent="0.25"/>
  <cols>
    <col min="1" max="1" width="6" style="366" customWidth="1"/>
    <col min="2" max="2" width="6.28515625" style="366" customWidth="1"/>
    <col min="3" max="3" width="9" style="366" customWidth="1"/>
    <col min="4" max="15" width="4.92578125" style="367" customWidth="1"/>
    <col min="16" max="36" width="3.78515625" style="367" customWidth="1"/>
    <col min="37" max="37" width="2.7109375" style="367" customWidth="1"/>
    <col min="38" max="38" width="2.7109375" style="369" customWidth="1"/>
    <col min="39" max="40" width="2.7109375" style="367" customWidth="1"/>
    <col min="41" max="16384" width="10.7109375" style="367"/>
  </cols>
  <sheetData>
    <row r="1" spans="1:38" s="158" customFormat="1" ht="18.75" customHeight="1" x14ac:dyDescent="0.25">
      <c r="A1" s="145" t="str">
        <f>'[1]高校(学校別)'!A1</f>
        <v>令和６年度学校一覧　高等学校</v>
      </c>
      <c r="B1" s="327"/>
      <c r="C1" s="327"/>
      <c r="D1" s="325"/>
      <c r="E1" s="156"/>
      <c r="F1" s="156"/>
      <c r="G1" s="575" t="s">
        <v>317</v>
      </c>
      <c r="H1" s="575"/>
      <c r="I1" s="575"/>
      <c r="J1" s="575"/>
      <c r="K1" s="575"/>
      <c r="L1" s="575"/>
      <c r="M1" s="575"/>
      <c r="N1" s="575"/>
      <c r="O1" s="325"/>
      <c r="P1" s="325"/>
      <c r="Q1" s="325"/>
      <c r="R1" s="575" t="s">
        <v>318</v>
      </c>
      <c r="S1" s="575"/>
      <c r="T1" s="575"/>
      <c r="U1" s="575"/>
      <c r="V1" s="575"/>
      <c r="W1" s="575"/>
      <c r="X1" s="575"/>
      <c r="Y1" s="575"/>
      <c r="Z1" s="575"/>
      <c r="AA1" s="575"/>
      <c r="AB1" s="575"/>
      <c r="AC1" s="575"/>
      <c r="AD1" s="156"/>
      <c r="AE1" s="156"/>
      <c r="AF1" s="156"/>
      <c r="AG1" s="156"/>
      <c r="AH1" s="156"/>
      <c r="AI1" s="156"/>
      <c r="AJ1" s="151" t="str">
        <f>A1</f>
        <v>令和６年度学校一覧　高等学校</v>
      </c>
      <c r="AK1" s="156"/>
      <c r="AL1" s="157"/>
    </row>
    <row r="2" spans="1:38" s="158" customFormat="1" ht="15" customHeight="1" x14ac:dyDescent="0.25">
      <c r="A2" s="576" t="s">
        <v>319</v>
      </c>
      <c r="B2" s="545" t="s">
        <v>201</v>
      </c>
      <c r="C2" s="581" t="s">
        <v>202</v>
      </c>
      <c r="D2" s="154"/>
      <c r="E2" s="154"/>
      <c r="F2" s="154"/>
      <c r="G2" s="154"/>
      <c r="H2" s="154"/>
      <c r="I2" s="154" t="s">
        <v>203</v>
      </c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 t="s">
        <v>204</v>
      </c>
      <c r="W2" s="154"/>
      <c r="X2" s="154"/>
      <c r="Y2" s="154"/>
      <c r="Z2" s="154"/>
      <c r="AA2" s="154"/>
      <c r="AB2" s="154"/>
      <c r="AC2" s="154"/>
      <c r="AD2" s="154"/>
      <c r="AE2" s="328"/>
      <c r="AF2" s="328"/>
      <c r="AG2" s="329"/>
      <c r="AH2" s="524" t="s">
        <v>205</v>
      </c>
      <c r="AI2" s="525"/>
      <c r="AJ2" s="526"/>
      <c r="AL2" s="157"/>
    </row>
    <row r="3" spans="1:38" s="158" customFormat="1" ht="15" customHeight="1" x14ac:dyDescent="0.25">
      <c r="A3" s="577"/>
      <c r="B3" s="579"/>
      <c r="C3" s="582"/>
      <c r="D3" s="330"/>
      <c r="E3" s="331"/>
      <c r="F3" s="330"/>
      <c r="G3" s="330"/>
      <c r="H3" s="330"/>
      <c r="I3" s="330"/>
      <c r="J3" s="332" t="s">
        <v>206</v>
      </c>
      <c r="K3" s="330"/>
      <c r="L3" s="330"/>
      <c r="M3" s="330"/>
      <c r="N3" s="330"/>
      <c r="O3" s="333"/>
      <c r="P3" s="334"/>
      <c r="Q3" s="331"/>
      <c r="R3" s="330"/>
      <c r="S3" s="330"/>
      <c r="T3" s="330"/>
      <c r="U3" s="332" t="s">
        <v>207</v>
      </c>
      <c r="V3" s="330"/>
      <c r="W3" s="330"/>
      <c r="X3" s="330"/>
      <c r="Y3" s="330"/>
      <c r="Z3" s="330"/>
      <c r="AA3" s="330"/>
      <c r="AB3" s="330"/>
      <c r="AC3" s="330"/>
      <c r="AD3" s="330"/>
      <c r="AE3" s="565" t="s">
        <v>320</v>
      </c>
      <c r="AF3" s="566"/>
      <c r="AG3" s="567"/>
      <c r="AH3" s="527"/>
      <c r="AI3" s="528"/>
      <c r="AJ3" s="529"/>
      <c r="AL3" s="157"/>
    </row>
    <row r="4" spans="1:38" s="158" customFormat="1" ht="15" customHeight="1" x14ac:dyDescent="0.25">
      <c r="A4" s="577"/>
      <c r="B4" s="579"/>
      <c r="C4" s="582"/>
      <c r="D4" s="330"/>
      <c r="E4" s="335" t="s">
        <v>209</v>
      </c>
      <c r="F4" s="336"/>
      <c r="G4" s="334"/>
      <c r="H4" s="335" t="s">
        <v>210</v>
      </c>
      <c r="I4" s="330"/>
      <c r="J4" s="334"/>
      <c r="K4" s="335" t="s">
        <v>211</v>
      </c>
      <c r="L4" s="330"/>
      <c r="M4" s="334"/>
      <c r="N4" s="335" t="s">
        <v>212</v>
      </c>
      <c r="O4" s="336"/>
      <c r="P4" s="334"/>
      <c r="Q4" s="335" t="s">
        <v>209</v>
      </c>
      <c r="R4" s="336"/>
      <c r="S4" s="330"/>
      <c r="T4" s="335" t="s">
        <v>210</v>
      </c>
      <c r="U4" s="330"/>
      <c r="V4" s="334"/>
      <c r="W4" s="335" t="s">
        <v>211</v>
      </c>
      <c r="X4" s="336"/>
      <c r="Y4" s="330"/>
      <c r="Z4" s="335" t="s">
        <v>321</v>
      </c>
      <c r="AA4" s="330"/>
      <c r="AB4" s="334"/>
      <c r="AC4" s="335" t="s">
        <v>212</v>
      </c>
      <c r="AD4" s="336"/>
      <c r="AE4" s="568"/>
      <c r="AF4" s="569"/>
      <c r="AG4" s="570"/>
      <c r="AH4" s="562"/>
      <c r="AI4" s="563"/>
      <c r="AJ4" s="564"/>
      <c r="AL4" s="157"/>
    </row>
    <row r="5" spans="1:38" s="158" customFormat="1" ht="15" customHeight="1" x14ac:dyDescent="0.25">
      <c r="A5" s="578"/>
      <c r="B5" s="580"/>
      <c r="C5" s="583"/>
      <c r="D5" s="337" t="s">
        <v>216</v>
      </c>
      <c r="E5" s="337" t="s">
        <v>217</v>
      </c>
      <c r="F5" s="337" t="s">
        <v>218</v>
      </c>
      <c r="G5" s="337" t="s">
        <v>216</v>
      </c>
      <c r="H5" s="337" t="s">
        <v>217</v>
      </c>
      <c r="I5" s="337" t="s">
        <v>218</v>
      </c>
      <c r="J5" s="337" t="s">
        <v>216</v>
      </c>
      <c r="K5" s="337" t="s">
        <v>217</v>
      </c>
      <c r="L5" s="337" t="s">
        <v>218</v>
      </c>
      <c r="M5" s="337" t="s">
        <v>216</v>
      </c>
      <c r="N5" s="337" t="s">
        <v>217</v>
      </c>
      <c r="O5" s="337" t="s">
        <v>218</v>
      </c>
      <c r="P5" s="337" t="s">
        <v>216</v>
      </c>
      <c r="Q5" s="337" t="s">
        <v>217</v>
      </c>
      <c r="R5" s="337" t="s">
        <v>218</v>
      </c>
      <c r="S5" s="337" t="s">
        <v>216</v>
      </c>
      <c r="T5" s="337" t="s">
        <v>217</v>
      </c>
      <c r="U5" s="337" t="s">
        <v>218</v>
      </c>
      <c r="V5" s="337" t="s">
        <v>216</v>
      </c>
      <c r="W5" s="337" t="s">
        <v>217</v>
      </c>
      <c r="X5" s="337" t="s">
        <v>218</v>
      </c>
      <c r="Y5" s="337" t="s">
        <v>216</v>
      </c>
      <c r="Z5" s="337" t="s">
        <v>217</v>
      </c>
      <c r="AA5" s="337" t="s">
        <v>218</v>
      </c>
      <c r="AB5" s="337" t="s">
        <v>216</v>
      </c>
      <c r="AC5" s="337" t="s">
        <v>217</v>
      </c>
      <c r="AD5" s="337" t="s">
        <v>218</v>
      </c>
      <c r="AE5" s="337" t="s">
        <v>216</v>
      </c>
      <c r="AF5" s="337" t="s">
        <v>217</v>
      </c>
      <c r="AG5" s="337" t="s">
        <v>218</v>
      </c>
      <c r="AH5" s="338" t="s">
        <v>216</v>
      </c>
      <c r="AI5" s="337" t="s">
        <v>217</v>
      </c>
      <c r="AJ5" s="339" t="s">
        <v>218</v>
      </c>
      <c r="AL5" s="157"/>
    </row>
    <row r="6" spans="1:38" s="158" customFormat="1" ht="18" customHeight="1" x14ac:dyDescent="0.25">
      <c r="A6" s="182" t="s">
        <v>322</v>
      </c>
      <c r="B6" s="196" t="s">
        <v>323</v>
      </c>
      <c r="C6" s="202"/>
      <c r="D6" s="178">
        <f t="shared" ref="D6:D51" si="0">E6+F6</f>
        <v>3599</v>
      </c>
      <c r="E6" s="178">
        <f>SUMIF('[1]高校(学科別)'!$B$6:$B$104,B6,'[1]高校(学科別)'!$E$6:$E$104)</f>
        <v>1744</v>
      </c>
      <c r="F6" s="178">
        <f>SUMIF('[1]高校(学科別)'!$B$6:$B$104,B6,'[1]高校(学科別)'!$F$6:$F$104)</f>
        <v>1855</v>
      </c>
      <c r="G6" s="178">
        <f t="shared" ref="G6:G51" si="1">H6+I6</f>
        <v>3510</v>
      </c>
      <c r="H6" s="178">
        <f>SUMIF('[1]高校(学科別)'!$B$6:$B$104,"普通",'[1]高校(学科別)'!$H$6:$H$104)</f>
        <v>1643</v>
      </c>
      <c r="I6" s="178">
        <f>SUMIF('[1]高校(学科別)'!$B$6:$B$104,"普通",'[1]高校(学科別)'!$I$6:$I$104)</f>
        <v>1867</v>
      </c>
      <c r="J6" s="178">
        <f t="shared" ref="J6:J55" si="2">K6+L6</f>
        <v>3540</v>
      </c>
      <c r="K6" s="178">
        <f>SUMIF('[1]高校(学科別)'!$B$6:$B$104,"普通",'[1]高校(学科別)'!$K$6:$K$104)</f>
        <v>1649</v>
      </c>
      <c r="L6" s="178">
        <f>SUMIF('[1]高校(学科別)'!$B$6:$B$104,"普通",'[1]高校(学科別)'!$L$6:$L$104)</f>
        <v>1891</v>
      </c>
      <c r="M6" s="178">
        <f t="shared" ref="M6:M55" si="3">N6+O6</f>
        <v>10649</v>
      </c>
      <c r="N6" s="178">
        <f t="shared" ref="N6:O32" si="4">E6+H6+K6</f>
        <v>5036</v>
      </c>
      <c r="O6" s="178">
        <f t="shared" si="4"/>
        <v>5613</v>
      </c>
      <c r="P6" s="178">
        <f>Q6+R6</f>
        <v>51</v>
      </c>
      <c r="Q6" s="178">
        <f>SUMIF('[1]高校(学科別)'!$B$6:$B$104,"普通",'[1]高校(学科別)'!$Q$6:$Q$104)</f>
        <v>22</v>
      </c>
      <c r="R6" s="178">
        <f>SUMIF('[1]高校(学科別)'!$B$6:$B$104,"普通",'[1]高校(学科別)'!$R$6:$R$104)</f>
        <v>29</v>
      </c>
      <c r="S6" s="178">
        <f>+T6+U6</f>
        <v>62</v>
      </c>
      <c r="T6" s="178">
        <f>SUMIF('[1]高校(学科別)'!$B$6:$B$104,"普通",'[1]高校(学科別)'!$T$6:$T$104)</f>
        <v>30</v>
      </c>
      <c r="U6" s="178">
        <f>SUMIF('[1]高校(学科別)'!$B$6:$B$104,"普通",'[1]高校(学科別)'!$U$6:$U$104)</f>
        <v>32</v>
      </c>
      <c r="V6" s="178">
        <f>+W6+X6</f>
        <v>39</v>
      </c>
      <c r="W6" s="178">
        <f>SUMIF('[1]高校(学科別)'!$B$6:$B$104,"普通",'[1]高校(学科別)'!$W$6:$W$104)</f>
        <v>22</v>
      </c>
      <c r="X6" s="178">
        <f>SUMIF('[1]高校(学科別)'!$B$6:$B$104,"普通",'[1]高校(学科別)'!$X$6:$X$104)</f>
        <v>17</v>
      </c>
      <c r="Y6" s="178">
        <f>+Z6+AA6</f>
        <v>29</v>
      </c>
      <c r="Z6" s="178">
        <f>SUMIF('[1]高校(学科別)'!$B$6:$B$104,"普通",'[1]高校(学科別)'!$Z$6:$Z$104)</f>
        <v>13</v>
      </c>
      <c r="AA6" s="178">
        <f>SUMIF('[1]高校(学科別)'!$B$6:$B$104,"普通",'[1]高校(学科別)'!$AA$6:$AA$104)</f>
        <v>16</v>
      </c>
      <c r="AB6" s="178">
        <f>AC6+AD6</f>
        <v>181</v>
      </c>
      <c r="AC6" s="178">
        <f>Q6+T6+W6+Z6</f>
        <v>87</v>
      </c>
      <c r="AD6" s="178">
        <f>R6+U6+X6+AA6</f>
        <v>94</v>
      </c>
      <c r="AE6" s="178">
        <f>+AF6+AG6</f>
        <v>330</v>
      </c>
      <c r="AF6" s="178">
        <f>SUMIF('[1]高校(学科別)'!$B$6:$B$104,"普通",'[1]高校(学科別)'!$AF$6:$AF$104)</f>
        <v>137</v>
      </c>
      <c r="AG6" s="178">
        <f>SUMIF('[1]高校(学科別)'!$B$6:$B$104,"普通",'[1]高校(学科別)'!$AG$6:$AG$104)</f>
        <v>193</v>
      </c>
      <c r="AH6" s="250"/>
      <c r="AI6" s="249"/>
      <c r="AJ6" s="222"/>
      <c r="AK6" s="156"/>
      <c r="AL6" s="157"/>
    </row>
    <row r="7" spans="1:38" s="158" customFormat="1" ht="18" customHeight="1" x14ac:dyDescent="0.25">
      <c r="A7" s="340"/>
      <c r="B7" s="341" t="s">
        <v>324</v>
      </c>
      <c r="C7" s="341" t="s">
        <v>325</v>
      </c>
      <c r="D7" s="197">
        <f t="shared" si="0"/>
        <v>20</v>
      </c>
      <c r="E7" s="197">
        <f>SUMIF('[1]高校(学科別)'!$C$6:$C$104,"農業生産",'[1]高校(学科別)'!$E$6:$E$104)</f>
        <v>13</v>
      </c>
      <c r="F7" s="197">
        <f>SUMIF('[1]高校(学科別)'!$C$6:$C$104,"農業生産",'[1]高校(学科別)'!$F$6:$F$104)</f>
        <v>7</v>
      </c>
      <c r="G7" s="197">
        <f t="shared" si="1"/>
        <v>19</v>
      </c>
      <c r="H7" s="197">
        <f>SUMIF('[1]高校(学科別)'!$C$6:$C$104,"農業生産",'[1]高校(学科別)'!$H$6:$H$104)</f>
        <v>8</v>
      </c>
      <c r="I7" s="197">
        <f>SUMIF('[1]高校(学科別)'!$C$6:$C$104,"農業生産",'[1]高校(学科別)'!$I$6:$I$104)</f>
        <v>11</v>
      </c>
      <c r="J7" s="197">
        <f t="shared" si="2"/>
        <v>26</v>
      </c>
      <c r="K7" s="197">
        <f>SUMIF('[1]高校(学科別)'!$C$6:$C$104,"農業生産",'[1]高校(学科別)'!$K$6:$K$104)</f>
        <v>17</v>
      </c>
      <c r="L7" s="197">
        <f>SUMIF('[1]高校(学科別)'!$C$6:$C$104,"農業生産",'[1]高校(学科別)'!$L$6:$L$104)</f>
        <v>9</v>
      </c>
      <c r="M7" s="197">
        <f t="shared" si="3"/>
        <v>65</v>
      </c>
      <c r="N7" s="197">
        <f t="shared" si="4"/>
        <v>38</v>
      </c>
      <c r="O7" s="197">
        <f t="shared" si="4"/>
        <v>27</v>
      </c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9"/>
      <c r="AI7" s="198"/>
      <c r="AJ7" s="342"/>
      <c r="AK7" s="156"/>
      <c r="AL7" s="157"/>
    </row>
    <row r="8" spans="1:38" s="158" customFormat="1" ht="18" customHeight="1" x14ac:dyDescent="0.25">
      <c r="A8" s="340"/>
      <c r="B8" s="202"/>
      <c r="C8" s="196" t="s">
        <v>326</v>
      </c>
      <c r="D8" s="197">
        <f t="shared" si="0"/>
        <v>26</v>
      </c>
      <c r="E8" s="197">
        <f>SUMIF('[1]高校(学科別)'!$C$6:$C$104,"生産経済",'[1]高校(学科別)'!$E$6:$E$104)</f>
        <v>23</v>
      </c>
      <c r="F8" s="197">
        <f>SUMIF('[1]高校(学科別)'!$C$6:$C$104,"生産経済",'[1]高校(学科別)'!$F$6:$F$104)</f>
        <v>3</v>
      </c>
      <c r="G8" s="197">
        <f t="shared" si="1"/>
        <v>23</v>
      </c>
      <c r="H8" s="197">
        <f>SUMIF('[1]高校(学科別)'!$C$6:$C$104,"生産経済",'[1]高校(学科別)'!$H$6:$H$104)</f>
        <v>19</v>
      </c>
      <c r="I8" s="197">
        <f>SUMIF('[1]高校(学科別)'!$C$6:$C$104,"生産経済",'[1]高校(学科別)'!$I$6:$I$104)</f>
        <v>4</v>
      </c>
      <c r="J8" s="197">
        <f t="shared" si="2"/>
        <v>22</v>
      </c>
      <c r="K8" s="197">
        <f>SUMIF('[1]高校(学科別)'!$C$6:$C$104,"生産経済",'[1]高校(学科別)'!$K$6:$K$104)</f>
        <v>16</v>
      </c>
      <c r="L8" s="197">
        <f>SUMIF('[1]高校(学科別)'!$C$6:$C$104,"生産経済",'[1]高校(学科別)'!$L$6:$L$104)</f>
        <v>6</v>
      </c>
      <c r="M8" s="197">
        <f t="shared" si="3"/>
        <v>71</v>
      </c>
      <c r="N8" s="197">
        <f t="shared" si="4"/>
        <v>58</v>
      </c>
      <c r="O8" s="197">
        <f t="shared" si="4"/>
        <v>13</v>
      </c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9"/>
      <c r="AI8" s="198"/>
      <c r="AJ8" s="200"/>
      <c r="AK8" s="156"/>
      <c r="AL8" s="157"/>
    </row>
    <row r="9" spans="1:38" s="158" customFormat="1" ht="18" customHeight="1" x14ac:dyDescent="0.25">
      <c r="A9" s="340"/>
      <c r="B9" s="202"/>
      <c r="C9" s="196" t="s">
        <v>327</v>
      </c>
      <c r="D9" s="197">
        <f t="shared" si="0"/>
        <v>30</v>
      </c>
      <c r="E9" s="197">
        <f>SUMIF('[1]高校(学科別)'!$C$6:$C$104,"農産科学",'[1]高校(学科別)'!$E$6:$E$104)</f>
        <v>15</v>
      </c>
      <c r="F9" s="197">
        <f>SUMIF('[1]高校(学科別)'!$C$6:$C$104,"農産科学",'[1]高校(学科別)'!$F$6:$F$104)</f>
        <v>15</v>
      </c>
      <c r="G9" s="197">
        <f t="shared" si="1"/>
        <v>23</v>
      </c>
      <c r="H9" s="197">
        <f>SUMIF('[1]高校(学科別)'!$C$6:$C$104,"農産科学",'[1]高校(学科別)'!$H$6:$H$104)</f>
        <v>16</v>
      </c>
      <c r="I9" s="197">
        <f>SUMIF('[1]高校(学科別)'!$C$6:$C$104,"農産科学",'[1]高校(学科別)'!$I$6:$I$104)</f>
        <v>7</v>
      </c>
      <c r="J9" s="197">
        <f t="shared" si="2"/>
        <v>28</v>
      </c>
      <c r="K9" s="197">
        <f>SUMIF('[1]高校(学科別)'!$C$6:$C$104,"農産科学",'[1]高校(学科別)'!$K$6:$K104)</f>
        <v>22</v>
      </c>
      <c r="L9" s="197">
        <f>SUMIF('[1]高校(学科別)'!$C$6:$C$104,"農産科学",'[1]高校(学科別)'!$L$6:$L$104)</f>
        <v>6</v>
      </c>
      <c r="M9" s="197">
        <f t="shared" si="3"/>
        <v>81</v>
      </c>
      <c r="N9" s="197">
        <f t="shared" si="4"/>
        <v>53</v>
      </c>
      <c r="O9" s="197">
        <f t="shared" si="4"/>
        <v>28</v>
      </c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9"/>
      <c r="AI9" s="198"/>
      <c r="AJ9" s="200"/>
      <c r="AK9" s="156"/>
      <c r="AL9" s="157"/>
    </row>
    <row r="10" spans="1:38" s="158" customFormat="1" ht="18" customHeight="1" x14ac:dyDescent="0.25">
      <c r="A10" s="340"/>
      <c r="B10" s="202"/>
      <c r="C10" s="196" t="s">
        <v>328</v>
      </c>
      <c r="D10" s="197">
        <f t="shared" si="0"/>
        <v>27</v>
      </c>
      <c r="E10" s="197">
        <f>SUMIF('[1]高校(学科別)'!$C$6:$C$104,"園芸ﾃﾞｻﾞｲﾝ",'[1]高校(学科別)'!$E$6:$E$104)</f>
        <v>15</v>
      </c>
      <c r="F10" s="197">
        <f>SUMIF('[1]高校(学科別)'!$C$6:$C$104,"園芸ﾃﾞｻﾞｲﾝ",'[1]高校(学科別)'!$F$6:$F$104)</f>
        <v>12</v>
      </c>
      <c r="G10" s="197">
        <f t="shared" si="1"/>
        <v>19</v>
      </c>
      <c r="H10" s="197">
        <f>SUMIF('[1]高校(学科別)'!$C$6:$C$104,"園芸ﾃﾞｻﾞｲﾝ",'[1]高校(学科別)'!$H$6:$H$104)</f>
        <v>12</v>
      </c>
      <c r="I10" s="197">
        <f>SUMIF('[1]高校(学科別)'!$C$6:$C$104,"園芸ﾃﾞｻﾞｲﾝ",'[1]高校(学科別)'!$I$6:$I$104)</f>
        <v>7</v>
      </c>
      <c r="J10" s="197">
        <f t="shared" si="2"/>
        <v>17</v>
      </c>
      <c r="K10" s="197">
        <f>SUMIF('[1]高校(学科別)'!$C$6:$C$104,"園芸ﾃﾞｻﾞｲﾝ",'[1]高校(学科別)'!$K$6:$K$104)</f>
        <v>9</v>
      </c>
      <c r="L10" s="197">
        <f>SUMIF('[1]高校(学科別)'!$C$6:$C$104,"園芸ﾃﾞｻﾞｲﾝ",'[1]高校(学科別)'!$L$6:$L$104)</f>
        <v>8</v>
      </c>
      <c r="M10" s="197">
        <f t="shared" si="3"/>
        <v>63</v>
      </c>
      <c r="N10" s="197">
        <f t="shared" si="4"/>
        <v>36</v>
      </c>
      <c r="O10" s="197">
        <f t="shared" si="4"/>
        <v>27</v>
      </c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9"/>
      <c r="AI10" s="198"/>
      <c r="AJ10" s="200"/>
      <c r="AK10" s="156"/>
      <c r="AL10" s="157"/>
    </row>
    <row r="11" spans="1:38" s="158" customFormat="1" ht="18" customHeight="1" x14ac:dyDescent="0.25">
      <c r="A11" s="340"/>
      <c r="B11" s="202"/>
      <c r="C11" s="196" t="s">
        <v>329</v>
      </c>
      <c r="D11" s="197">
        <f>E11+F11</f>
        <v>20</v>
      </c>
      <c r="E11" s="197">
        <f>SUMIF('[1]高校(学科別)'!$C$6:$C$104,"環境園芸",'[1]高校(学科別)'!$E$6:$E$104)</f>
        <v>12</v>
      </c>
      <c r="F11" s="197">
        <f>SUMIF('[1]高校(学科別)'!$C$6:$C$104,"環境園芸",'[1]高校(学科別)'!$F$6:$F$104)</f>
        <v>8</v>
      </c>
      <c r="G11" s="197">
        <f>H11+I11</f>
        <v>20</v>
      </c>
      <c r="H11" s="197">
        <f>SUMIF('[1]高校(学科別)'!$C$6:$C$104,"環境園芸",'[1]高校(学科別)'!$H$6:$H$104)</f>
        <v>18</v>
      </c>
      <c r="I11" s="197">
        <f>SUMIF('[1]高校(学科別)'!$C$6:$C$104,"環境園芸",'[1]高校(学科別)'!$I$6:$I$104)</f>
        <v>2</v>
      </c>
      <c r="J11" s="197">
        <f>K11+L11</f>
        <v>20</v>
      </c>
      <c r="K11" s="197">
        <f>SUMIF('[1]高校(学科別)'!$C$6:$C$104,"環境園芸",'[1]高校(学科別)'!$K$6:$K$104)</f>
        <v>10</v>
      </c>
      <c r="L11" s="197">
        <f>SUMIF('[1]高校(学科別)'!$C$6:$C$104,"環境園芸",'[1]高校(学科別)'!$L$6:$L$104)</f>
        <v>10</v>
      </c>
      <c r="M11" s="197">
        <f>N11+O11</f>
        <v>60</v>
      </c>
      <c r="N11" s="197">
        <f>E11+H11+K11</f>
        <v>40</v>
      </c>
      <c r="O11" s="197">
        <f>F11+I11+L11</f>
        <v>20</v>
      </c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9"/>
      <c r="AI11" s="198"/>
      <c r="AJ11" s="200"/>
      <c r="AK11" s="156"/>
      <c r="AL11" s="157"/>
    </row>
    <row r="12" spans="1:38" s="158" customFormat="1" ht="18" customHeight="1" x14ac:dyDescent="0.25">
      <c r="A12" s="340"/>
      <c r="B12" s="202"/>
      <c r="C12" s="196" t="s">
        <v>330</v>
      </c>
      <c r="D12" s="197">
        <f t="shared" si="0"/>
        <v>30</v>
      </c>
      <c r="E12" s="197">
        <f>SUMIF('[1]高校(学科別)'!$C$6:$C$104,"植物科学",'[1]高校(学科別)'!$E$6:$E$104)</f>
        <v>16</v>
      </c>
      <c r="F12" s="197">
        <f>SUMIF('[1]高校(学科別)'!$C$6:$C$104,"植物科学",'[1]高校(学科別)'!$F$6:$F$104)</f>
        <v>14</v>
      </c>
      <c r="G12" s="197">
        <f>H12+I12</f>
        <v>25</v>
      </c>
      <c r="H12" s="197">
        <f>SUMIF('[1]高校(学科別)'!$C$6:$C$104,"植物科学",'[1]高校(学科別)'!$H$6:$H$104)</f>
        <v>12</v>
      </c>
      <c r="I12" s="197">
        <f>SUMIF('[1]高校(学科別)'!$C$6:$C$104,"植物科学",'[1]高校(学科別)'!$I$6:$I$104)</f>
        <v>13</v>
      </c>
      <c r="J12" s="197">
        <f>K12+L12</f>
        <v>26</v>
      </c>
      <c r="K12" s="197">
        <f>SUMIF('[1]高校(学科別)'!$C$6:$C$104,"植物科学",'[1]高校(学科別)'!$K$6:$K$104)</f>
        <v>16</v>
      </c>
      <c r="L12" s="197">
        <f>SUMIF('[1]高校(学科別)'!$C$6:$C$104,"植物科学",'[1]高校(学科別)'!$L$6:$L$104)</f>
        <v>10</v>
      </c>
      <c r="M12" s="197">
        <f>N12+O12</f>
        <v>81</v>
      </c>
      <c r="N12" s="197">
        <f t="shared" si="4"/>
        <v>44</v>
      </c>
      <c r="O12" s="197">
        <f t="shared" si="4"/>
        <v>37</v>
      </c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9"/>
      <c r="AI12" s="198"/>
      <c r="AJ12" s="200"/>
      <c r="AK12" s="156"/>
      <c r="AL12" s="157"/>
    </row>
    <row r="13" spans="1:38" s="158" customFormat="1" ht="18" customHeight="1" x14ac:dyDescent="0.25">
      <c r="A13" s="340"/>
      <c r="B13" s="202"/>
      <c r="C13" s="196" t="s">
        <v>331</v>
      </c>
      <c r="D13" s="197">
        <f t="shared" si="0"/>
        <v>20</v>
      </c>
      <c r="E13" s="197">
        <f>SUMIF('[1]高校(学科別)'!$C$6:$C$104,"動物科学",'[1]高校(学科別)'!$E$6:$E$104)</f>
        <v>12</v>
      </c>
      <c r="F13" s="197">
        <f>SUMIF('[1]高校(学科別)'!$C$6:$C$104,"動物科学",'[1]高校(学科別)'!$F$6:$F$104)</f>
        <v>8</v>
      </c>
      <c r="G13" s="197">
        <f t="shared" si="1"/>
        <v>23</v>
      </c>
      <c r="H13" s="197">
        <f>SUMIF('[1]高校(学科別)'!$C$6:$C$104,"動物科学",'[1]高校(学科別)'!$H$6:$H$104)</f>
        <v>13</v>
      </c>
      <c r="I13" s="197">
        <f>SUMIF('[1]高校(学科別)'!$C$6:$C$104,"動物科学",'[1]高校(学科別)'!$I$6:$I$104)</f>
        <v>10</v>
      </c>
      <c r="J13" s="197">
        <f t="shared" si="2"/>
        <v>19</v>
      </c>
      <c r="K13" s="197">
        <f>SUMIF('[1]高校(学科別)'!$C$6:$C$104,"動物科学",'[1]高校(学科別)'!$K$6:$K$104)</f>
        <v>7</v>
      </c>
      <c r="L13" s="197">
        <f>SUMIF('[1]高校(学科別)'!$C$6:$C$104,"動物科学",'[1]高校(学科別)'!$L$6:$L$104)</f>
        <v>12</v>
      </c>
      <c r="M13" s="197">
        <f t="shared" si="3"/>
        <v>62</v>
      </c>
      <c r="N13" s="197">
        <f t="shared" si="4"/>
        <v>32</v>
      </c>
      <c r="O13" s="197">
        <f t="shared" si="4"/>
        <v>30</v>
      </c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9"/>
      <c r="AI13" s="198"/>
      <c r="AJ13" s="200"/>
      <c r="AK13" s="156"/>
      <c r="AL13" s="157"/>
    </row>
    <row r="14" spans="1:38" s="158" customFormat="1" ht="18" customHeight="1" x14ac:dyDescent="0.25">
      <c r="A14" s="340"/>
      <c r="B14" s="202"/>
      <c r="C14" s="196" t="s">
        <v>332</v>
      </c>
      <c r="D14" s="197">
        <f t="shared" si="0"/>
        <v>28</v>
      </c>
      <c r="E14" s="197">
        <f>SUMIF('[1]高校(学科別)'!$C$6:$C$104,"農業土木",'[1]高校(学科別)'!$E$6:$E$104)</f>
        <v>26</v>
      </c>
      <c r="F14" s="197">
        <f>SUMIF('[1]高校(学科別)'!$C$6:$C$104,"農業土木",'[1]高校(学科別)'!$F$6:$F$104)</f>
        <v>2</v>
      </c>
      <c r="G14" s="197">
        <f t="shared" si="1"/>
        <v>27</v>
      </c>
      <c r="H14" s="197">
        <f>SUMIF('[1]高校(学科別)'!$C$6:$C$104,"農業土木",'[1]高校(学科別)'!$H$6:$H$105)</f>
        <v>26</v>
      </c>
      <c r="I14" s="197">
        <f>SUMIF('[1]高校(学科別)'!$C$6:$C$104,"農業土木",'[1]高校(学科別)'!$I$6:$I$104)</f>
        <v>1</v>
      </c>
      <c r="J14" s="197">
        <f t="shared" si="2"/>
        <v>20</v>
      </c>
      <c r="K14" s="197">
        <f>SUMIF('[1]高校(学科別)'!$C$6:$C$104,"農業土木",'[1]高校(学科別)'!$K$6:$K$104)</f>
        <v>20</v>
      </c>
      <c r="L14" s="197">
        <f>SUMIF('[1]高校(学科別)'!$C$6:$C$104,"農業土木",'[1]高校(学科別)'!$L$6:$L$104)</f>
        <v>0</v>
      </c>
      <c r="M14" s="197">
        <f t="shared" si="3"/>
        <v>75</v>
      </c>
      <c r="N14" s="197">
        <f t="shared" si="4"/>
        <v>72</v>
      </c>
      <c r="O14" s="197">
        <f t="shared" si="4"/>
        <v>3</v>
      </c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9"/>
      <c r="AI14" s="198"/>
      <c r="AJ14" s="200"/>
      <c r="AK14" s="156"/>
      <c r="AL14" s="157"/>
    </row>
    <row r="15" spans="1:38" s="158" customFormat="1" ht="18" customHeight="1" x14ac:dyDescent="0.25">
      <c r="A15" s="340"/>
      <c r="B15" s="202"/>
      <c r="C15" s="196" t="s">
        <v>333</v>
      </c>
      <c r="D15" s="197">
        <f t="shared" si="0"/>
        <v>30</v>
      </c>
      <c r="E15" s="197">
        <f>SUMIF('[1]高校(学科別)'!$C$6:$C$104,"食品科学",'[1]高校(学科別)'!$E$6:$E$104)</f>
        <v>8</v>
      </c>
      <c r="F15" s="197">
        <f>SUMIF('[1]高校(学科別)'!$C$6:$C$104,"食品科学",'[1]高校(学科別)'!$F$6:$F$104)</f>
        <v>22</v>
      </c>
      <c r="G15" s="197">
        <f t="shared" si="1"/>
        <v>26</v>
      </c>
      <c r="H15" s="197">
        <f>SUMIF('[1]高校(学科別)'!$C$6:$C$104,"食品科学",'[1]高校(学科別)'!$H$6:$H$104)</f>
        <v>8</v>
      </c>
      <c r="I15" s="197">
        <f>SUMIF('[1]高校(学科別)'!$C$6:$C$104,"食品科学",'[1]高校(学科別)'!$I$6:$I$104)</f>
        <v>18</v>
      </c>
      <c r="J15" s="197">
        <f t="shared" si="2"/>
        <v>26</v>
      </c>
      <c r="K15" s="197">
        <f>SUMIF('[1]高校(学科別)'!$C$6:$C$104,"食品科学",'[1]高校(学科別)'!$K$6:$K$104)</f>
        <v>11</v>
      </c>
      <c r="L15" s="197">
        <f>SUMIF('[1]高校(学科別)'!$C$6:$C$104,"食品科学",'[1]高校(学科別)'!$L$6:$L$104)</f>
        <v>15</v>
      </c>
      <c r="M15" s="197">
        <f t="shared" si="3"/>
        <v>82</v>
      </c>
      <c r="N15" s="197">
        <f t="shared" si="4"/>
        <v>27</v>
      </c>
      <c r="O15" s="197">
        <f t="shared" si="4"/>
        <v>55</v>
      </c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9"/>
      <c r="AI15" s="198"/>
      <c r="AJ15" s="200"/>
      <c r="AK15" s="156"/>
      <c r="AL15" s="157"/>
    </row>
    <row r="16" spans="1:38" s="158" customFormat="1" ht="18" customHeight="1" x14ac:dyDescent="0.25">
      <c r="A16" s="340"/>
      <c r="B16" s="202"/>
      <c r="C16" s="196" t="s">
        <v>334</v>
      </c>
      <c r="D16" s="197">
        <f t="shared" si="0"/>
        <v>21</v>
      </c>
      <c r="E16" s="197">
        <f>SUMIF('[1]高校(学科別)'!$C$6:$C$104,"食農科学",'[1]高校(学科別)'!$E$6:$E$104)</f>
        <v>14</v>
      </c>
      <c r="F16" s="197">
        <f>SUMIF('[1]高校(学科別)'!$C$6:$C$104,"食農科学",'[1]高校(学科別)'!$F$6:$F$104)</f>
        <v>7</v>
      </c>
      <c r="G16" s="197">
        <f t="shared" si="1"/>
        <v>23</v>
      </c>
      <c r="H16" s="197">
        <f>SUMIF('[1]高校(学科別)'!$C$6:$C$104,"食農科学",'[1]高校(学科別)'!$H$6:$H$104)</f>
        <v>14</v>
      </c>
      <c r="I16" s="197">
        <f>SUMIF('[1]高校(学科別)'!$C$6:$C$104,"食農科学",'[1]高校(学科別)'!$I$6:$I$104)</f>
        <v>9</v>
      </c>
      <c r="J16" s="197">
        <f t="shared" si="2"/>
        <v>25</v>
      </c>
      <c r="K16" s="197">
        <f>SUMIF('[1]高校(学科別)'!$C$6:$C$104,"食農科学",'[1]高校(学科別)'!$K$6:$K$104)</f>
        <v>17</v>
      </c>
      <c r="L16" s="197">
        <f>SUMIF('[1]高校(学科別)'!$C$6:$C$104,"食農科学",'[1]高校(学科別)'!$L$6:$L$104)</f>
        <v>8</v>
      </c>
      <c r="M16" s="197">
        <f t="shared" si="3"/>
        <v>69</v>
      </c>
      <c r="N16" s="197">
        <f t="shared" si="4"/>
        <v>45</v>
      </c>
      <c r="O16" s="197">
        <f t="shared" si="4"/>
        <v>24</v>
      </c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9"/>
      <c r="AI16" s="198"/>
      <c r="AJ16" s="200"/>
      <c r="AK16" s="156"/>
      <c r="AL16" s="157"/>
    </row>
    <row r="17" spans="1:38" s="158" customFormat="1" ht="18" customHeight="1" x14ac:dyDescent="0.25">
      <c r="A17" s="340"/>
      <c r="B17" s="202"/>
      <c r="C17" s="196" t="s">
        <v>335</v>
      </c>
      <c r="D17" s="197">
        <f t="shared" si="0"/>
        <v>32</v>
      </c>
      <c r="E17" s="197">
        <f>SUMIF('[1]高校(学科別)'!$C$6:$C$104,"環境科学",'[1]高校(学科別)'!$E$6:$E$104)</f>
        <v>25</v>
      </c>
      <c r="F17" s="197">
        <f>SUMIF('[1]高校(学科別)'!$C$6:$C$104,"環境科学",'[1]高校(学科別)'!$F$6:$F$104)</f>
        <v>7</v>
      </c>
      <c r="G17" s="197">
        <f t="shared" si="1"/>
        <v>35</v>
      </c>
      <c r="H17" s="197">
        <f>SUMIF('[1]高校(学科別)'!$C$6:$C$104,"環境科学",'[1]高校(学科別)'!$H$6:$H$104)</f>
        <v>24</v>
      </c>
      <c r="I17" s="197">
        <f>SUMIF('[1]高校(学科別)'!$C$6:$C$104,"環境科学",'[1]高校(学科別)'!$I$6:$I$104)</f>
        <v>11</v>
      </c>
      <c r="J17" s="197">
        <f t="shared" si="2"/>
        <v>34</v>
      </c>
      <c r="K17" s="197">
        <f>SUMIF('[1]高校(学科別)'!$C$6:$C$104,"環境科学",'[1]高校(学科別)'!$K$6:$K$104)</f>
        <v>32</v>
      </c>
      <c r="L17" s="197">
        <f>SUMIF('[1]高校(学科別)'!$C$6:$C$104,"環境科学",'[1]高校(学科別)'!$L$6:$L$104)</f>
        <v>2</v>
      </c>
      <c r="M17" s="197">
        <f t="shared" si="3"/>
        <v>101</v>
      </c>
      <c r="N17" s="197">
        <f t="shared" si="4"/>
        <v>81</v>
      </c>
      <c r="O17" s="197">
        <f t="shared" si="4"/>
        <v>20</v>
      </c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9"/>
      <c r="AI17" s="198"/>
      <c r="AJ17" s="200"/>
      <c r="AK17" s="156"/>
      <c r="AL17" s="157"/>
    </row>
    <row r="18" spans="1:38" s="158" customFormat="1" ht="18" customHeight="1" x14ac:dyDescent="0.25">
      <c r="A18" s="340"/>
      <c r="B18" s="343"/>
      <c r="C18" s="344" t="s">
        <v>216</v>
      </c>
      <c r="D18" s="345">
        <f t="shared" si="0"/>
        <v>284</v>
      </c>
      <c r="E18" s="345">
        <f>SUM(E7:E17)</f>
        <v>179</v>
      </c>
      <c r="F18" s="345">
        <f>SUM(F7:F17)</f>
        <v>105</v>
      </c>
      <c r="G18" s="345">
        <f t="shared" si="1"/>
        <v>263</v>
      </c>
      <c r="H18" s="346">
        <f>SUM(H7:H17)</f>
        <v>170</v>
      </c>
      <c r="I18" s="346">
        <f>SUM(I7:I17)</f>
        <v>93</v>
      </c>
      <c r="J18" s="345">
        <f t="shared" si="2"/>
        <v>263</v>
      </c>
      <c r="K18" s="345">
        <f>SUM(K7:K17)</f>
        <v>177</v>
      </c>
      <c r="L18" s="345">
        <f>SUM(L7:L17)</f>
        <v>86</v>
      </c>
      <c r="M18" s="345">
        <f t="shared" si="3"/>
        <v>810</v>
      </c>
      <c r="N18" s="345">
        <f t="shared" si="4"/>
        <v>526</v>
      </c>
      <c r="O18" s="345">
        <f t="shared" si="4"/>
        <v>284</v>
      </c>
      <c r="P18" s="347"/>
      <c r="Q18" s="347"/>
      <c r="R18" s="347"/>
      <c r="S18" s="347"/>
      <c r="T18" s="347"/>
      <c r="U18" s="347"/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347"/>
      <c r="AG18" s="347"/>
      <c r="AH18" s="348"/>
      <c r="AI18" s="347"/>
      <c r="AJ18" s="349"/>
      <c r="AK18" s="156"/>
      <c r="AL18" s="157"/>
    </row>
    <row r="19" spans="1:38" s="158" customFormat="1" ht="18" customHeight="1" x14ac:dyDescent="0.25">
      <c r="A19" s="340"/>
      <c r="B19" s="196" t="s">
        <v>336</v>
      </c>
      <c r="C19" s="196" t="s">
        <v>337</v>
      </c>
      <c r="D19" s="197">
        <f t="shared" si="0"/>
        <v>122</v>
      </c>
      <c r="E19" s="197">
        <f>SUMIF('[1]高校(学科別)'!$C$6:$C$104,"機械",'[1]高校(学科別)'!$E$6:$E$104)</f>
        <v>122</v>
      </c>
      <c r="F19" s="197">
        <f>SUMIF('[1]高校(学科別)'!$C$6:$C$104,"機械",'[1]高校(学科別)'!$F$6:$F$104)</f>
        <v>0</v>
      </c>
      <c r="G19" s="197">
        <f t="shared" si="1"/>
        <v>121</v>
      </c>
      <c r="H19" s="346">
        <f>SUMIF('[1]高校(学科別)'!$C$6:$C$104,"機械",'[1]高校(学科別)'!$H$6:$H$104)</f>
        <v>120</v>
      </c>
      <c r="I19" s="346">
        <f>SUMIF('[1]高校(学科別)'!$C$6:$C$104,"機械",'[1]高校(学科別)'!$I$6:$I$104)</f>
        <v>1</v>
      </c>
      <c r="J19" s="197">
        <f t="shared" si="2"/>
        <v>127</v>
      </c>
      <c r="K19" s="197">
        <f>SUMIF('[1]高校(学科別)'!$C$6:$C$104,"機械",'[1]高校(学科別)'!$K$6:$K$104)</f>
        <v>124</v>
      </c>
      <c r="L19" s="197">
        <f>SUMIF('[1]高校(学科別)'!$C$6:$C$104,"機械",'[1]高校(学科別)'!$L$6:$L$104)</f>
        <v>3</v>
      </c>
      <c r="M19" s="197">
        <f t="shared" si="3"/>
        <v>370</v>
      </c>
      <c r="N19" s="197">
        <f t="shared" si="4"/>
        <v>366</v>
      </c>
      <c r="O19" s="197">
        <f t="shared" si="4"/>
        <v>4</v>
      </c>
      <c r="P19" s="197">
        <f>Q19+R19</f>
        <v>11</v>
      </c>
      <c r="Q19" s="197">
        <f>SUMIF('[1]高校(学科別)'!$C$6:$C$104,"機械",'[1]高校(学科別)'!$Q$6:$Q$104)</f>
        <v>10</v>
      </c>
      <c r="R19" s="197">
        <f>SUMIF('[1]高校(学科別)'!$C$6:$C$104,"機械",'[1]高校(学科別)'!$R$6:$R$104)</f>
        <v>1</v>
      </c>
      <c r="S19" s="197">
        <f>T19+U19</f>
        <v>7</v>
      </c>
      <c r="T19" s="346">
        <f>SUMIF('[1]高校(学科別)'!$C$6:$C$104,"機械",'[1]高校(学科別)'!$T$6:$T$104)</f>
        <v>7</v>
      </c>
      <c r="U19" s="346">
        <f>SUMIF('[1]高校(学科別)'!$C$6:$C$104,"機械",'[1]高校(学科別)'!$U$6:$U$104)</f>
        <v>0</v>
      </c>
      <c r="V19" s="197">
        <f>W19+X19</f>
        <v>10</v>
      </c>
      <c r="W19" s="197">
        <f>SUMIF('[1]高校(学科別)'!$C$6:$C$104,"機械",'[1]高校(学科別)'!$W$6:$W$104)</f>
        <v>10</v>
      </c>
      <c r="X19" s="197">
        <f>SUMIF('[1]高校(学科別)'!$C$6:$C$104,"機械",'[1]高校(学科別)'!$X$6:$X$104)</f>
        <v>0</v>
      </c>
      <c r="Y19" s="197">
        <f>Z19+AA19</f>
        <v>6</v>
      </c>
      <c r="Z19" s="197">
        <f>SUMIF('[1]高校(学科別)'!$C$6:$C$104,"機械",'[1]高校(学科別)'!$Z$6:$Z$104)</f>
        <v>6</v>
      </c>
      <c r="AA19" s="197">
        <f>SUMIF('[1]高校(学科別)'!$C$6:$C$104,"機械",'[1]高校(学科別)'!$AA$6:$AA$104)</f>
        <v>0</v>
      </c>
      <c r="AB19" s="197">
        <f>AC19+AD19</f>
        <v>34</v>
      </c>
      <c r="AC19" s="197">
        <f>Q19+T19+W19+Z19</f>
        <v>33</v>
      </c>
      <c r="AD19" s="197">
        <f>R19+U19+X19+AA19</f>
        <v>1</v>
      </c>
      <c r="AE19" s="198"/>
      <c r="AF19" s="198"/>
      <c r="AG19" s="198"/>
      <c r="AH19" s="199"/>
      <c r="AI19" s="198"/>
      <c r="AJ19" s="200"/>
      <c r="AK19" s="156"/>
      <c r="AL19" s="157"/>
    </row>
    <row r="20" spans="1:38" s="158" customFormat="1" ht="18" customHeight="1" x14ac:dyDescent="0.25">
      <c r="A20" s="340"/>
      <c r="B20" s="202"/>
      <c r="C20" s="196" t="s">
        <v>338</v>
      </c>
      <c r="D20" s="197">
        <f t="shared" si="0"/>
        <v>29</v>
      </c>
      <c r="E20" s="197">
        <f>SUMIF('[1]高校(学科別)'!$C$6:$C$104,"電子機械",'[1]高校(学科別)'!$E$6:$E$104)</f>
        <v>26</v>
      </c>
      <c r="F20" s="197">
        <f>SUMIF('[1]高校(学科別)'!$C$6:$C$104,"電子機械",'[1]高校(学科別)'!$F$6:$F$104)</f>
        <v>3</v>
      </c>
      <c r="G20" s="197">
        <f t="shared" si="1"/>
        <v>30</v>
      </c>
      <c r="H20" s="197">
        <f>SUMIF('[1]高校(学科別)'!$C$6:$C$104,"電子機械",'[1]高校(学科別)'!$H$6:$H$104)</f>
        <v>26</v>
      </c>
      <c r="I20" s="197">
        <f>SUMIF('[1]高校(学科別)'!$C$6:$C$104,"電子機械",'[1]高校(学科別)'!$I$6:$I$104)</f>
        <v>4</v>
      </c>
      <c r="J20" s="197">
        <f t="shared" si="2"/>
        <v>29</v>
      </c>
      <c r="K20" s="197">
        <f>SUMIF('[1]高校(学科別)'!$C$6:$C$104,"電子機械",'[1]高校(学科別)'!$K$6:$K$104)</f>
        <v>27</v>
      </c>
      <c r="L20" s="197">
        <f>SUMIF('[1]高校(学科別)'!$C$6:$C$104,"電子機械",'[1]高校(学科別)'!$L$6:$L$104)</f>
        <v>2</v>
      </c>
      <c r="M20" s="197">
        <f t="shared" si="3"/>
        <v>88</v>
      </c>
      <c r="N20" s="197">
        <f t="shared" si="4"/>
        <v>79</v>
      </c>
      <c r="O20" s="197">
        <f t="shared" si="4"/>
        <v>9</v>
      </c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8"/>
      <c r="AD20" s="198"/>
      <c r="AE20" s="198"/>
      <c r="AF20" s="198"/>
      <c r="AG20" s="198"/>
      <c r="AH20" s="199"/>
      <c r="AI20" s="198"/>
      <c r="AJ20" s="200"/>
      <c r="AK20" s="156"/>
      <c r="AL20" s="157"/>
    </row>
    <row r="21" spans="1:38" s="158" customFormat="1" ht="18" customHeight="1" x14ac:dyDescent="0.25">
      <c r="A21" s="340"/>
      <c r="B21" s="202"/>
      <c r="C21" s="196" t="s">
        <v>339</v>
      </c>
      <c r="D21" s="197">
        <f t="shared" si="0"/>
        <v>113</v>
      </c>
      <c r="E21" s="197">
        <f>SUMIF('[1]高校(学科別)'!$C$6:$C$104,"電気",'[1]高校(学科別)'!$E$6:$E$104)</f>
        <v>108</v>
      </c>
      <c r="F21" s="197">
        <f>SUMIF('[1]高校(学科別)'!$C$6:$C$104,"電気",'[1]高校(学科別)'!$F$6:$F$104)</f>
        <v>5</v>
      </c>
      <c r="G21" s="197">
        <f t="shared" si="1"/>
        <v>127</v>
      </c>
      <c r="H21" s="197">
        <f>SUMIF('[1]高校(学科別)'!$C$6:$C$104,"電気",'[1]高校(学科別)'!$H$6:$H$104)</f>
        <v>122</v>
      </c>
      <c r="I21" s="197">
        <f>SUMIF('[1]高校(学科別)'!$C$6:$C$104,"電気",'[1]高校(学科別)'!$I$6:$I$104)</f>
        <v>5</v>
      </c>
      <c r="J21" s="197">
        <f t="shared" si="2"/>
        <v>113</v>
      </c>
      <c r="K21" s="197">
        <f>SUMIF('[1]高校(学科別)'!$C$6:$C$104,"電気",'[1]高校(学科別)'!$K$6:$K$104)</f>
        <v>111</v>
      </c>
      <c r="L21" s="197">
        <f>SUMIF('[1]高校(学科別)'!$C$6:$C$104,"電気",'[1]高校(学科別)'!$L$6:$L$104)</f>
        <v>2</v>
      </c>
      <c r="M21" s="197">
        <f t="shared" si="3"/>
        <v>353</v>
      </c>
      <c r="N21" s="197">
        <f t="shared" si="4"/>
        <v>341</v>
      </c>
      <c r="O21" s="197">
        <f t="shared" si="4"/>
        <v>12</v>
      </c>
      <c r="P21" s="197">
        <f>Q21+R21</f>
        <v>2</v>
      </c>
      <c r="Q21" s="197">
        <f>SUMIF('[1]高校(学科別)'!$C$6:$C$104,"電気",'[1]高校(学科別)'!$Q$6:$Q$104)</f>
        <v>2</v>
      </c>
      <c r="R21" s="197">
        <f>SUMIF('[1]高校(学科別)'!$C$6:$C$104,"電気",'[1]高校(学科別)'!$R$6:$R$104)</f>
        <v>0</v>
      </c>
      <c r="S21" s="197">
        <f>T21+U21</f>
        <v>7</v>
      </c>
      <c r="T21" s="39">
        <f>SUMIF('[1]高校(学科別)'!$C$6:$C$104,"電気",'[1]高校(学科別)'!$T$6:$T$104)</f>
        <v>7</v>
      </c>
      <c r="U21" s="197">
        <f>SUMIF('[1]高校(学科別)'!$C$6:$C$104,"電気",'[1]高校(学科別)'!$U$6:$U$104)</f>
        <v>0</v>
      </c>
      <c r="V21" s="197">
        <f>W21+X21</f>
        <v>1</v>
      </c>
      <c r="W21" s="197">
        <f>SUMIF('[1]高校(学科別)'!$C$6:$C$104,"電気",'[1]高校(学科別)'!$W$6:$W$104)</f>
        <v>1</v>
      </c>
      <c r="X21" s="197">
        <f>SUMIF('[1]高校(学科別)'!$C$6:$C$104,"電気",'[1]高校(学科別)'!$X$6:$X$104)</f>
        <v>0</v>
      </c>
      <c r="Y21" s="197">
        <f>Z21+AA21</f>
        <v>0</v>
      </c>
      <c r="Z21" s="197">
        <f>SUMIF('[1]高校(学科別)'!$C$6:$C$104,"電気",'[1]高校(学科別)'!$Z$6:$Z$104)</f>
        <v>0</v>
      </c>
      <c r="AA21" s="197">
        <f>SUMIF('[1]高校(学科別)'!$C$6:$C$104,"電気",'[1]高校(学科別)'!$AA$6:$AA$104)</f>
        <v>0</v>
      </c>
      <c r="AB21" s="197">
        <f>AC21+AD21</f>
        <v>10</v>
      </c>
      <c r="AC21" s="197">
        <f>Q21+T21+W21+Z21</f>
        <v>10</v>
      </c>
      <c r="AD21" s="197">
        <f>R21+U21+X21+AA21</f>
        <v>0</v>
      </c>
      <c r="AE21" s="198"/>
      <c r="AF21" s="198"/>
      <c r="AG21" s="198"/>
      <c r="AH21" s="199"/>
      <c r="AI21" s="198"/>
      <c r="AJ21" s="200"/>
      <c r="AK21" s="156"/>
      <c r="AL21" s="157"/>
    </row>
    <row r="22" spans="1:38" s="158" customFormat="1" ht="18" customHeight="1" x14ac:dyDescent="0.25">
      <c r="A22" s="340"/>
      <c r="B22" s="202"/>
      <c r="C22" s="196" t="s">
        <v>340</v>
      </c>
      <c r="D22" s="197">
        <f t="shared" si="0"/>
        <v>22</v>
      </c>
      <c r="E22" s="197">
        <f>SUMIF('[1]高校(学科別)'!$C$6:$C$104,"電子",'[1]高校(学科別)'!$E$6:$E$104)</f>
        <v>16</v>
      </c>
      <c r="F22" s="197">
        <f>SUMIF('[1]高校(学科別)'!$C$6:$C$104,"電子",'[1]高校(学科別)'!$F$6:$F$104)</f>
        <v>6</v>
      </c>
      <c r="G22" s="197">
        <f t="shared" si="1"/>
        <v>31</v>
      </c>
      <c r="H22" s="197">
        <f>SUMIF('[1]高校(学科別)'!$C$6:$C$104,"電子",'[1]高校(学科別)'!$H$6:$H$104)</f>
        <v>28</v>
      </c>
      <c r="I22" s="197">
        <f>SUMIF('[1]高校(学科別)'!$C$6:$C$104,"電子",'[1]高校(学科別)'!$I$6:$I$104)</f>
        <v>3</v>
      </c>
      <c r="J22" s="197">
        <f t="shared" si="2"/>
        <v>29</v>
      </c>
      <c r="K22" s="197">
        <f>SUMIF('[1]高校(学科別)'!$C$6:$C$104,"電子",'[1]高校(学科別)'!$K$6:$K$104)</f>
        <v>22</v>
      </c>
      <c r="L22" s="197">
        <f>SUMIF('[1]高校(学科別)'!$C$6:$C$104,"電子",'[1]高校(学科別)'!$L$6:$L$104)</f>
        <v>7</v>
      </c>
      <c r="M22" s="197">
        <f t="shared" si="3"/>
        <v>82</v>
      </c>
      <c r="N22" s="197">
        <f t="shared" si="4"/>
        <v>66</v>
      </c>
      <c r="O22" s="197">
        <f t="shared" si="4"/>
        <v>16</v>
      </c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8"/>
      <c r="AD22" s="198"/>
      <c r="AE22" s="198"/>
      <c r="AF22" s="198"/>
      <c r="AG22" s="198"/>
      <c r="AH22" s="199"/>
      <c r="AI22" s="198"/>
      <c r="AJ22" s="200"/>
      <c r="AK22" s="156"/>
      <c r="AL22" s="157"/>
    </row>
    <row r="23" spans="1:38" s="158" customFormat="1" ht="18" customHeight="1" x14ac:dyDescent="0.25">
      <c r="A23" s="340"/>
      <c r="B23" s="202"/>
      <c r="C23" s="196" t="s">
        <v>341</v>
      </c>
      <c r="D23" s="197">
        <f t="shared" si="0"/>
        <v>35</v>
      </c>
      <c r="E23" s="197">
        <f>SUMIF('[1]高校(学科別)'!$C$6:$C$104,"工業化学",'[1]高校(学科別)'!$E$6:$E$104)</f>
        <v>31</v>
      </c>
      <c r="F23" s="197">
        <f>SUMIF('[1]高校(学科別)'!$C$6:$C$104,"工業化学",'[1]高校(学科別)'!$F$6:$F$104)</f>
        <v>4</v>
      </c>
      <c r="G23" s="197">
        <f t="shared" si="1"/>
        <v>36</v>
      </c>
      <c r="H23" s="197">
        <f>SUMIF('[1]高校(学科別)'!$C$6:$C$104,"工業化学",'[1]高校(学科別)'!$H$6:$H$104)</f>
        <v>30</v>
      </c>
      <c r="I23" s="197">
        <f>SUMIF('[1]高校(学科別)'!$C$6:$C$104,"工業化学",'[1]高校(学科別)'!$I$6:$I$104)</f>
        <v>6</v>
      </c>
      <c r="J23" s="197">
        <f t="shared" si="2"/>
        <v>33</v>
      </c>
      <c r="K23" s="197">
        <f>SUMIF('[1]高校(学科別)'!$C$6:$C$104,"工業化学",'[1]高校(学科別)'!$K$6:$K$104)</f>
        <v>28</v>
      </c>
      <c r="L23" s="197">
        <f>SUMIF('[1]高校(学科別)'!$C$6:$C$104,"工業化学",'[1]高校(学科別)'!$L$6:$L$104)</f>
        <v>5</v>
      </c>
      <c r="M23" s="197">
        <f t="shared" si="3"/>
        <v>104</v>
      </c>
      <c r="N23" s="197">
        <f t="shared" si="4"/>
        <v>89</v>
      </c>
      <c r="O23" s="197">
        <f t="shared" si="4"/>
        <v>15</v>
      </c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8"/>
      <c r="AD23" s="198"/>
      <c r="AE23" s="198"/>
      <c r="AF23" s="198"/>
      <c r="AG23" s="198"/>
      <c r="AH23" s="199"/>
      <c r="AI23" s="198"/>
      <c r="AJ23" s="200"/>
      <c r="AK23" s="156"/>
      <c r="AL23" s="157"/>
    </row>
    <row r="24" spans="1:38" s="158" customFormat="1" ht="18" customHeight="1" x14ac:dyDescent="0.25">
      <c r="A24" s="340"/>
      <c r="B24" s="202"/>
      <c r="C24" s="196" t="s">
        <v>342</v>
      </c>
      <c r="D24" s="197">
        <f t="shared" si="0"/>
        <v>23</v>
      </c>
      <c r="E24" s="197">
        <f>SUMIF('[1]高校(学科別)'!$C$6:$C$104,"化学工学",'[1]高校(学科別)'!$E$6:$E$104)</f>
        <v>20</v>
      </c>
      <c r="F24" s="197">
        <f>SUMIF('[1]高校(学科別)'!$C$6:$C$104,"化学工学",'[1]高校(学科別)'!$F$6:$F$104)</f>
        <v>3</v>
      </c>
      <c r="G24" s="197">
        <f t="shared" si="1"/>
        <v>30</v>
      </c>
      <c r="H24" s="197">
        <f>SUMIF('[1]高校(学科別)'!$C$6:$C$104,"化学工学",'[1]高校(学科別)'!$H$6:$H$104)</f>
        <v>25</v>
      </c>
      <c r="I24" s="197">
        <f>SUMIF('[1]高校(学科別)'!$C$6:$C$104,"化学工学",'[1]高校(学科別)'!$I$6:$I$104)</f>
        <v>5</v>
      </c>
      <c r="J24" s="197">
        <f t="shared" si="2"/>
        <v>27</v>
      </c>
      <c r="K24" s="197">
        <f>SUMIF('[1]高校(学科別)'!$C$6:$C$104,"化学工学",'[1]高校(学科別)'!$K$6:$K$104)</f>
        <v>24</v>
      </c>
      <c r="L24" s="197">
        <f>SUMIF('[1]高校(学科別)'!$C$6:$C$104,"化学工学",'[1]高校(学科別)'!$L$6:$L$104)</f>
        <v>3</v>
      </c>
      <c r="M24" s="197">
        <f t="shared" si="3"/>
        <v>80</v>
      </c>
      <c r="N24" s="197">
        <f t="shared" si="4"/>
        <v>69</v>
      </c>
      <c r="O24" s="197">
        <f t="shared" si="4"/>
        <v>11</v>
      </c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8"/>
      <c r="AD24" s="198"/>
      <c r="AE24" s="198"/>
      <c r="AF24" s="198"/>
      <c r="AG24" s="198"/>
      <c r="AH24" s="199"/>
      <c r="AI24" s="198"/>
      <c r="AJ24" s="200"/>
      <c r="AK24" s="156"/>
      <c r="AL24" s="157"/>
    </row>
    <row r="25" spans="1:38" s="158" customFormat="1" ht="18" customHeight="1" x14ac:dyDescent="0.25">
      <c r="A25" s="340"/>
      <c r="B25" s="202"/>
      <c r="C25" s="196" t="s">
        <v>343</v>
      </c>
      <c r="D25" s="197">
        <f t="shared" si="0"/>
        <v>25</v>
      </c>
      <c r="E25" s="197">
        <f>SUMIF('[1]高校(学科別)'!$C$6:$C$104,"土木",'[1]高校(学科別)'!$E$6:$E$104)</f>
        <v>22</v>
      </c>
      <c r="F25" s="197">
        <f>SUMIF('[1]高校(学科別)'!$C$6:$C$104,"土木",'[1]高校(学科別)'!$F$6:$F$104)</f>
        <v>3</v>
      </c>
      <c r="G25" s="197">
        <f t="shared" si="1"/>
        <v>31</v>
      </c>
      <c r="H25" s="197">
        <f>SUMIF('[1]高校(学科別)'!$C$6:$C$104,"土木",'[1]高校(学科別)'!$H$6:$H$104)</f>
        <v>29</v>
      </c>
      <c r="I25" s="197">
        <f>SUMIF('[1]高校(学科別)'!$C$6:$C$104,"土木",'[1]高校(学科別)'!$I$6:$I$104)</f>
        <v>2</v>
      </c>
      <c r="J25" s="197">
        <f t="shared" si="2"/>
        <v>24</v>
      </c>
      <c r="K25" s="197">
        <f>SUMIF('[1]高校(学科別)'!$C$6:$C$104,"土木",'[1]高校(学科別)'!$K$6:$K$104)</f>
        <v>23</v>
      </c>
      <c r="L25" s="197">
        <f>SUMIF('[1]高校(学科別)'!$C$6:$C$104,"土木",'[1]高校(学科別)'!$L$6:$L$104)</f>
        <v>1</v>
      </c>
      <c r="M25" s="197">
        <f t="shared" si="3"/>
        <v>80</v>
      </c>
      <c r="N25" s="197">
        <f t="shared" si="4"/>
        <v>74</v>
      </c>
      <c r="O25" s="197">
        <f t="shared" si="4"/>
        <v>6</v>
      </c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8"/>
      <c r="AD25" s="198"/>
      <c r="AE25" s="198"/>
      <c r="AF25" s="198"/>
      <c r="AG25" s="198"/>
      <c r="AH25" s="199"/>
      <c r="AI25" s="198"/>
      <c r="AJ25" s="200"/>
      <c r="AK25" s="156"/>
      <c r="AL25" s="157"/>
    </row>
    <row r="26" spans="1:38" s="158" customFormat="1" ht="18" customHeight="1" x14ac:dyDescent="0.25">
      <c r="A26" s="340"/>
      <c r="B26" s="202"/>
      <c r="C26" s="196" t="s">
        <v>344</v>
      </c>
      <c r="D26" s="197">
        <f t="shared" si="0"/>
        <v>96</v>
      </c>
      <c r="E26" s="197">
        <f>SUMIF('[1]高校(学科別)'!$C$6:$C$104,"建築",'[1]高校(学科別)'!$E$6:$E$104)</f>
        <v>75</v>
      </c>
      <c r="F26" s="197">
        <f>SUMIF('[1]高校(学科別)'!$C$6:$C$104,"建築",'[1]高校(学科別)'!$F$6:$F$104)</f>
        <v>21</v>
      </c>
      <c r="G26" s="197">
        <f t="shared" si="1"/>
        <v>97</v>
      </c>
      <c r="H26" s="197">
        <f>SUMIF('[1]高校(学科別)'!$C$6:$C$104,"建築",'[1]高校(学科別)'!$H$6:$H$104)</f>
        <v>71</v>
      </c>
      <c r="I26" s="197">
        <f>SUMIF('[1]高校(学科別)'!$C$6:$C$104,"建築",'[1]高校(学科別)'!$I$6:$I$104)</f>
        <v>26</v>
      </c>
      <c r="J26" s="197">
        <f t="shared" si="2"/>
        <v>95</v>
      </c>
      <c r="K26" s="197">
        <f>SUMIF('[1]高校(学科別)'!$C$6:$C$104,"建築",'[1]高校(学科別)'!$K$6:$K$104)</f>
        <v>76</v>
      </c>
      <c r="L26" s="197">
        <f>SUMIF('[1]高校(学科別)'!$C$6:$C$104,"建築",'[1]高校(学科別)'!$L$6:$L$104)</f>
        <v>19</v>
      </c>
      <c r="M26" s="197">
        <f t="shared" si="3"/>
        <v>288</v>
      </c>
      <c r="N26" s="197">
        <f t="shared" si="4"/>
        <v>222</v>
      </c>
      <c r="O26" s="197">
        <f t="shared" si="4"/>
        <v>66</v>
      </c>
      <c r="P26" s="197">
        <f>Q26+R26</f>
        <v>3</v>
      </c>
      <c r="Q26" s="197">
        <f>SUMIF('[1]高校(学科別)'!$C$6:$C$104,"建築",'[1]高校(学科別)'!$Q$6:$Q$104)</f>
        <v>3</v>
      </c>
      <c r="R26" s="197">
        <f>SUMIF('[1]高校(学科別)'!$C$6:$C$104,"建築",'[1]高校(学科別)'!$R$6:$R$104)</f>
        <v>0</v>
      </c>
      <c r="S26" s="197">
        <f>T26+U26</f>
        <v>3</v>
      </c>
      <c r="T26" s="197">
        <f>SUMIF('[1]高校(学科別)'!$C$6:$C$104,"建築",'[1]高校(学科別)'!$T$6:$T$104)</f>
        <v>3</v>
      </c>
      <c r="U26" s="197">
        <f>SUMIF('[1]高校(学科別)'!$C$6:$C$104,"建築",'[1]高校(学科別)'!$U$6:$U$104)</f>
        <v>0</v>
      </c>
      <c r="V26" s="197">
        <f>W26+X26</f>
        <v>6</v>
      </c>
      <c r="W26" s="197">
        <f>SUMIF('[1]高校(学科別)'!$C$6:$C$104,"建築",'[1]高校(学科別)'!$W$6:$W$104)</f>
        <v>3</v>
      </c>
      <c r="X26" s="197">
        <f>SUMIF('[1]高校(学科別)'!$C$6:$C$104,"建築",'[1]高校(学科別)'!$X$6:$X$104)</f>
        <v>3</v>
      </c>
      <c r="Y26" s="197">
        <f>Z26+AA26</f>
        <v>1</v>
      </c>
      <c r="Z26" s="197">
        <f>SUMIF('[1]高校(学科別)'!$C$6:$C$104,"建築",'[1]高校(学科別)'!$Z$6:$Z$104)</f>
        <v>1</v>
      </c>
      <c r="AA26" s="197">
        <f>SUMIF('[1]高校(学科別)'!$C$6:$C$104,"建築",'[1]高校(学科別)'!$AA$6:$AA$104)</f>
        <v>0</v>
      </c>
      <c r="AB26" s="197">
        <f>AC26+AD26</f>
        <v>13</v>
      </c>
      <c r="AC26" s="197">
        <f>Q26+T26+W26+Z26</f>
        <v>10</v>
      </c>
      <c r="AD26" s="197">
        <f>R26+U26+X26+AA26</f>
        <v>3</v>
      </c>
      <c r="AE26" s="198"/>
      <c r="AF26" s="198"/>
      <c r="AG26" s="198"/>
      <c r="AH26" s="199"/>
      <c r="AI26" s="198"/>
      <c r="AJ26" s="200"/>
      <c r="AK26" s="156"/>
      <c r="AL26" s="157"/>
    </row>
    <row r="27" spans="1:38" s="158" customFormat="1" ht="18" customHeight="1" x14ac:dyDescent="0.25">
      <c r="A27" s="340"/>
      <c r="B27" s="202"/>
      <c r="C27" s="196" t="s">
        <v>345</v>
      </c>
      <c r="D27" s="197">
        <f t="shared" si="0"/>
        <v>0</v>
      </c>
      <c r="E27" s="197">
        <f>SUMIF('[1]高校(学科別)'!$C$6:$C$104,"インテリア",'[1]高校(学科別)'!$E$6:$E$104)</f>
        <v>0</v>
      </c>
      <c r="F27" s="197">
        <f>SUMIF('[1]高校(学科別)'!$C$6:$C$104,"インテリア",'[1]高校(学科別)'!$F$6:$F$104)</f>
        <v>0</v>
      </c>
      <c r="G27" s="197">
        <f t="shared" si="1"/>
        <v>0</v>
      </c>
      <c r="H27" s="197">
        <f>SUMIF('[1]高校(学科別)'!$C$6:$C$104,"インテリア",'[1]高校(学科別)'!$H$6:$H$104)</f>
        <v>0</v>
      </c>
      <c r="I27" s="197">
        <f>SUMIF('[1]高校(学科別)'!$C$6:$C$104,"インテリア",'[1]高校(学科別)'!$I$6:$I$104)</f>
        <v>0</v>
      </c>
      <c r="J27" s="197">
        <f t="shared" si="2"/>
        <v>0</v>
      </c>
      <c r="K27" s="197">
        <f>SUMIF('[1]高校(学科別)'!$C$6:$C$104,"インテリア",'[1]高校(学科別)'!$K$6:$K$104)</f>
        <v>0</v>
      </c>
      <c r="L27" s="197">
        <f>SUMIF('[1]高校(学科別)'!$C$6:$C$104,"インテリア",'[1]高校(学科別)'!$L$6:$L$104)</f>
        <v>0</v>
      </c>
      <c r="M27" s="197">
        <f t="shared" si="3"/>
        <v>0</v>
      </c>
      <c r="N27" s="197">
        <f t="shared" si="4"/>
        <v>0</v>
      </c>
      <c r="O27" s="197">
        <f t="shared" si="4"/>
        <v>0</v>
      </c>
      <c r="P27" s="197">
        <f>Q27+R27</f>
        <v>3</v>
      </c>
      <c r="Q27" s="197">
        <f>SUMIF('[1]高校(学科別)'!$C$6:$C$104,"インテリア",'[1]高校(学科別)'!$Q$6:$Q$104)</f>
        <v>2</v>
      </c>
      <c r="R27" s="197">
        <f>SUMIF('[1]高校(学科別)'!$C$6:$C$104,"インテリア",'[1]高校(学科別)'!$R$6:$R$104)</f>
        <v>1</v>
      </c>
      <c r="S27" s="197">
        <f>T27+U27</f>
        <v>6</v>
      </c>
      <c r="T27" s="197">
        <f>SUMIF('[1]高校(学科別)'!$C$6:$C$104,"インテリア",'[1]高校(学科別)'!$T$6:$T$104)</f>
        <v>1</v>
      </c>
      <c r="U27" s="197">
        <f>SUMIF('[1]高校(学科別)'!$C$6:$C$104,"インテリア",'[1]高校(学科別)'!$U$6:$U$104)</f>
        <v>5</v>
      </c>
      <c r="V27" s="197">
        <f>W27+X27</f>
        <v>3</v>
      </c>
      <c r="W27" s="197">
        <f>SUMIF('[1]高校(学科別)'!$C$6:$C$104,"インテリア",'[1]高校(学科別)'!$W$6:$W$104)</f>
        <v>1</v>
      </c>
      <c r="X27" s="197">
        <f>SUMIF('[1]高校(学科別)'!$C$6:$C$104,"インテリア",'[1]高校(学科別)'!$X$6:$X$104)</f>
        <v>2</v>
      </c>
      <c r="Y27" s="197">
        <f>Z27+AA27</f>
        <v>3</v>
      </c>
      <c r="Z27" s="197">
        <f>SUMIF('[1]高校(学科別)'!$C$6:$C$104,"インテリア",'[1]高校(学科別)'!$Z$6:$Z$104)</f>
        <v>0</v>
      </c>
      <c r="AA27" s="197">
        <f>SUMIF('[1]高校(学科別)'!$C$6:$C$104,"インテリア",'[1]高校(学科別)'!$AA$6:$AA$104)</f>
        <v>3</v>
      </c>
      <c r="AB27" s="197">
        <f>AC27+AD27</f>
        <v>15</v>
      </c>
      <c r="AC27" s="197">
        <f>Q27+T27+W27+Z27</f>
        <v>4</v>
      </c>
      <c r="AD27" s="197">
        <f>R27+U27+X27+AA27</f>
        <v>11</v>
      </c>
      <c r="AE27" s="198"/>
      <c r="AF27" s="198"/>
      <c r="AG27" s="198"/>
      <c r="AH27" s="199"/>
      <c r="AI27" s="198"/>
      <c r="AJ27" s="200"/>
      <c r="AK27" s="156"/>
      <c r="AL27" s="157"/>
    </row>
    <row r="28" spans="1:38" s="158" customFormat="1" ht="18" customHeight="1" x14ac:dyDescent="0.25">
      <c r="A28" s="340"/>
      <c r="B28" s="202"/>
      <c r="C28" s="196" t="s">
        <v>346</v>
      </c>
      <c r="D28" s="197">
        <f t="shared" si="0"/>
        <v>60</v>
      </c>
      <c r="E28" s="197">
        <f>SUMIF('[1]高校(学科別)'!$C$6:$C$104,"デザイン",'[1]高校(学科別)'!$E$6:$E$104)</f>
        <v>8</v>
      </c>
      <c r="F28" s="197">
        <f>SUMIF('[1]高校(学科別)'!$C$6:$C$104,"デザイン",'[1]高校(学科別)'!$F$6:$F$104)</f>
        <v>52</v>
      </c>
      <c r="G28" s="197">
        <f t="shared" si="1"/>
        <v>60</v>
      </c>
      <c r="H28" s="197">
        <f>SUMIF('[1]高校(学科別)'!$C$6:$C$104,"デザイン",'[1]高校(学科別)'!$H$6:$H$104)</f>
        <v>9</v>
      </c>
      <c r="I28" s="197">
        <f>SUMIF('[1]高校(学科別)'!$C$6:$C$104,"デザイン",'[1]高校(学科別)'!$I$6:$I$104)</f>
        <v>51</v>
      </c>
      <c r="J28" s="197">
        <f t="shared" si="2"/>
        <v>57</v>
      </c>
      <c r="K28" s="197">
        <f>SUMIF('[1]高校(学科別)'!$C$6:$C$104,"デザイン",'[1]高校(学科別)'!$K$6:$K$104)</f>
        <v>10</v>
      </c>
      <c r="L28" s="197">
        <f>SUMIF('[1]高校(学科別)'!$C$6:$C$104,"デザイン",'[1]高校(学科別)'!$L$6:$L$104)</f>
        <v>47</v>
      </c>
      <c r="M28" s="197">
        <f t="shared" si="3"/>
        <v>177</v>
      </c>
      <c r="N28" s="197">
        <f t="shared" si="4"/>
        <v>27</v>
      </c>
      <c r="O28" s="197">
        <f t="shared" si="4"/>
        <v>150</v>
      </c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8"/>
      <c r="AD28" s="198"/>
      <c r="AE28" s="198"/>
      <c r="AF28" s="198"/>
      <c r="AG28" s="198"/>
      <c r="AH28" s="199"/>
      <c r="AI28" s="198"/>
      <c r="AJ28" s="200"/>
      <c r="AK28" s="156"/>
      <c r="AL28" s="157"/>
    </row>
    <row r="29" spans="1:38" s="158" customFormat="1" ht="18" customHeight="1" x14ac:dyDescent="0.25">
      <c r="A29" s="340"/>
      <c r="B29" s="202"/>
      <c r="C29" s="196" t="s">
        <v>347</v>
      </c>
      <c r="D29" s="197">
        <f t="shared" si="0"/>
        <v>26</v>
      </c>
      <c r="E29" s="197">
        <f>SUMIF('[1]高校(学科別)'!$C$6:$C$104,"情報科学",'[1]高校(学科別)'!$E$6:$E$104)</f>
        <v>24</v>
      </c>
      <c r="F29" s="197">
        <f>SUMIF('[1]高校(学科別)'!$C$6:$C$104,"情報科学",'[1]高校(学科別)'!$F$6:$F$104)</f>
        <v>2</v>
      </c>
      <c r="G29" s="197">
        <f t="shared" si="1"/>
        <v>30</v>
      </c>
      <c r="H29" s="197">
        <f>SUMIF('[1]高校(学科別)'!$C$6:$C$104,"情報科学",'[1]高校(学科別)'!$H$6:$H$104)</f>
        <v>25</v>
      </c>
      <c r="I29" s="197">
        <f>SUMIF('[1]高校(学科別)'!$C$6:$C$104,"情報科学",'[1]高校(学科別)'!$I$6:$I$104)</f>
        <v>5</v>
      </c>
      <c r="J29" s="197">
        <f t="shared" si="2"/>
        <v>29</v>
      </c>
      <c r="K29" s="197">
        <f>SUMIF('[1]高校(学科別)'!$C$6:$C$104,"情報科学",'[1]高校(学科別)'!$K$6:$K$104)</f>
        <v>29</v>
      </c>
      <c r="L29" s="197">
        <f>SUMIF('[1]高校(学科別)'!$C$6:$C$104,"情報科学",'[1]高校(学科別)'!$L$6:$L$104)</f>
        <v>0</v>
      </c>
      <c r="M29" s="197">
        <f t="shared" si="3"/>
        <v>85</v>
      </c>
      <c r="N29" s="197">
        <f t="shared" si="4"/>
        <v>78</v>
      </c>
      <c r="O29" s="197">
        <f t="shared" si="4"/>
        <v>7</v>
      </c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8"/>
      <c r="AD29" s="198"/>
      <c r="AE29" s="198"/>
      <c r="AF29" s="198"/>
      <c r="AG29" s="198"/>
      <c r="AH29" s="199"/>
      <c r="AI29" s="198"/>
      <c r="AJ29" s="200"/>
      <c r="AK29" s="156"/>
      <c r="AL29" s="157"/>
    </row>
    <row r="30" spans="1:38" s="158" customFormat="1" ht="18" customHeight="1" x14ac:dyDescent="0.25">
      <c r="A30" s="340"/>
      <c r="B30" s="202"/>
      <c r="C30" s="196" t="s">
        <v>348</v>
      </c>
      <c r="D30" s="197">
        <f t="shared" si="0"/>
        <v>70</v>
      </c>
      <c r="E30" s="197">
        <f>SUMIF('[1]高校(学科別)'!$C$6:$C$104,"工芸",'[1]高校(学科別)'!$E$6:$E$104)</f>
        <v>20</v>
      </c>
      <c r="F30" s="197">
        <f>SUMIF('[1]高校(学科別)'!$C$6:$C$104,"工芸",'[1]高校(学科別)'!$F$6:$F$104)</f>
        <v>50</v>
      </c>
      <c r="G30" s="197">
        <f t="shared" si="1"/>
        <v>70</v>
      </c>
      <c r="H30" s="197">
        <f>SUMIF('[1]高校(学科別)'!$C$6:$C$104,"工芸",'[1]高校(学科別)'!$H$6:$H$104)</f>
        <v>20</v>
      </c>
      <c r="I30" s="197">
        <f>SUMIF('[1]高校(学科別)'!$C$6:$C$104,"工芸",'[1]高校(学科別)'!$I$6:$I$104)</f>
        <v>50</v>
      </c>
      <c r="J30" s="197">
        <f t="shared" si="2"/>
        <v>69</v>
      </c>
      <c r="K30" s="197">
        <f>SUMIF('[1]高校(学科別)'!$C$6:$C$104,"工芸",'[1]高校(学科別)'!$K$6:$K$104)</f>
        <v>21</v>
      </c>
      <c r="L30" s="197">
        <f>SUMIF('[1]高校(学科別)'!$C$6:$C$104,"工芸",'[1]高校(学科別)'!$L$6:$L$104)</f>
        <v>48</v>
      </c>
      <c r="M30" s="197">
        <f t="shared" si="3"/>
        <v>209</v>
      </c>
      <c r="N30" s="197">
        <f t="shared" si="4"/>
        <v>61</v>
      </c>
      <c r="O30" s="197">
        <f t="shared" si="4"/>
        <v>148</v>
      </c>
      <c r="P30" s="197">
        <f>Q30+R30</f>
        <v>0</v>
      </c>
      <c r="Q30" s="197">
        <f>SUMIF('[1]高校(学科別)'!$C$6:$C$104,"工芸",'[1]高校(学科別)'!$Q$6:$Q$104)</f>
        <v>0</v>
      </c>
      <c r="R30" s="197">
        <f>SUMIF('[1]高校(学科別)'!$C$6:$C$104,"工芸",'[1]高校(学科別)'!$R$6:$R$104)</f>
        <v>0</v>
      </c>
      <c r="S30" s="197"/>
      <c r="T30" s="197"/>
      <c r="U30" s="197"/>
      <c r="V30" s="197"/>
      <c r="W30" s="197"/>
      <c r="X30" s="197"/>
      <c r="Y30" s="197"/>
      <c r="Z30" s="197"/>
      <c r="AA30" s="197"/>
      <c r="AB30" s="197">
        <f>AC30+AD30</f>
        <v>0</v>
      </c>
      <c r="AC30" s="197">
        <f t="shared" ref="AC30:AD32" si="5">Q30+T30+W30+Z30</f>
        <v>0</v>
      </c>
      <c r="AD30" s="197">
        <f t="shared" si="5"/>
        <v>0</v>
      </c>
      <c r="AE30" s="198"/>
      <c r="AF30" s="198"/>
      <c r="AG30" s="198"/>
      <c r="AH30" s="199"/>
      <c r="AI30" s="198"/>
      <c r="AJ30" s="200"/>
      <c r="AK30" s="156"/>
      <c r="AL30" s="157"/>
    </row>
    <row r="31" spans="1:38" s="158" customFormat="1" ht="18" customHeight="1" x14ac:dyDescent="0.25">
      <c r="A31" s="340"/>
      <c r="B31" s="202"/>
      <c r="C31" s="344" t="s">
        <v>216</v>
      </c>
      <c r="D31" s="345">
        <f>E31+F31</f>
        <v>621</v>
      </c>
      <c r="E31" s="345">
        <f>SUM(E19:E30)</f>
        <v>472</v>
      </c>
      <c r="F31" s="345">
        <f>SUM(F19:F30)</f>
        <v>149</v>
      </c>
      <c r="G31" s="345">
        <f t="shared" si="1"/>
        <v>663</v>
      </c>
      <c r="H31" s="345">
        <f>SUM(H19:H30)</f>
        <v>505</v>
      </c>
      <c r="I31" s="345">
        <f>SUM(I19:I30)</f>
        <v>158</v>
      </c>
      <c r="J31" s="345">
        <f t="shared" si="2"/>
        <v>632</v>
      </c>
      <c r="K31" s="345">
        <f>SUM(K19:K30)</f>
        <v>495</v>
      </c>
      <c r="L31" s="345">
        <f>SUM(L19:L30)</f>
        <v>137</v>
      </c>
      <c r="M31" s="345">
        <f t="shared" si="3"/>
        <v>1916</v>
      </c>
      <c r="N31" s="345">
        <f t="shared" si="4"/>
        <v>1472</v>
      </c>
      <c r="O31" s="345">
        <f t="shared" si="4"/>
        <v>444</v>
      </c>
      <c r="P31" s="345">
        <f>SUM(P19:P30)</f>
        <v>19</v>
      </c>
      <c r="Q31" s="345">
        <f>SUM(Q19:Q30)</f>
        <v>17</v>
      </c>
      <c r="R31" s="345">
        <f>SUM(R19:R30)</f>
        <v>2</v>
      </c>
      <c r="S31" s="345">
        <f>T31+U31</f>
        <v>23</v>
      </c>
      <c r="T31" s="345">
        <f>SUM(T19:T30)</f>
        <v>18</v>
      </c>
      <c r="U31" s="345">
        <f>SUM(U19:U30)</f>
        <v>5</v>
      </c>
      <c r="V31" s="345">
        <f>W31+X31</f>
        <v>20</v>
      </c>
      <c r="W31" s="345">
        <f>SUM(W19:W30)</f>
        <v>15</v>
      </c>
      <c r="X31" s="345">
        <f>SUM(X19:X30)</f>
        <v>5</v>
      </c>
      <c r="Y31" s="345">
        <f>Z31+AA31</f>
        <v>10</v>
      </c>
      <c r="Z31" s="345">
        <f>SUM(Z19:Z30)</f>
        <v>7</v>
      </c>
      <c r="AA31" s="345">
        <f>SUM(AA19:AA30)</f>
        <v>3</v>
      </c>
      <c r="AB31" s="345">
        <f>AC31+AD31</f>
        <v>72</v>
      </c>
      <c r="AC31" s="345">
        <f t="shared" si="5"/>
        <v>57</v>
      </c>
      <c r="AD31" s="345">
        <f t="shared" si="5"/>
        <v>15</v>
      </c>
      <c r="AE31" s="347"/>
      <c r="AF31" s="347"/>
      <c r="AG31" s="347"/>
      <c r="AH31" s="348"/>
      <c r="AI31" s="347"/>
      <c r="AJ31" s="349"/>
      <c r="AK31" s="156"/>
      <c r="AL31" s="157"/>
    </row>
    <row r="32" spans="1:38" s="158" customFormat="1" ht="18" customHeight="1" x14ac:dyDescent="0.25">
      <c r="A32" s="340"/>
      <c r="B32" s="341" t="s">
        <v>349</v>
      </c>
      <c r="C32" s="341" t="s">
        <v>349</v>
      </c>
      <c r="D32" s="346">
        <f t="shared" si="0"/>
        <v>389</v>
      </c>
      <c r="E32" s="197">
        <f>SUMIF('[1]高校(学科別)'!$C$6:$C$104,"商業",'[1]高校(学科別)'!$E$6:$E$104)</f>
        <v>152</v>
      </c>
      <c r="F32" s="197">
        <f>SUMIF('[1]高校(学科別)'!$C$6:$C$104,"商業",'[1]高校(学科別)'!$F$6:$F$104)</f>
        <v>237</v>
      </c>
      <c r="G32" s="346">
        <f t="shared" si="1"/>
        <v>376</v>
      </c>
      <c r="H32" s="346">
        <f>SUMIF('[1]高校(学科別)'!$C$6:$C$104,"商業",'[1]高校(学科別)'!$H$6:$H$104)</f>
        <v>148</v>
      </c>
      <c r="I32" s="346">
        <f>SUMIF('[1]高校(学科別)'!$C$6:$C$104,"商業",'[1]高校(学科別)'!$I$6:$I$104)</f>
        <v>228</v>
      </c>
      <c r="J32" s="346">
        <f t="shared" si="2"/>
        <v>380</v>
      </c>
      <c r="K32" s="197">
        <f>SUMIF('[1]高校(学科別)'!$C$6:$C$104,"商業",'[1]高校(学科別)'!$K$6:$K$104)</f>
        <v>135</v>
      </c>
      <c r="L32" s="197">
        <f>SUMIF('[1]高校(学科別)'!$C$6:$C$104,"商業",'[1]高校(学科別)'!$L$6:$L$104)</f>
        <v>245</v>
      </c>
      <c r="M32" s="346">
        <f t="shared" si="3"/>
        <v>1145</v>
      </c>
      <c r="N32" s="346">
        <f t="shared" si="4"/>
        <v>435</v>
      </c>
      <c r="O32" s="346">
        <f t="shared" si="4"/>
        <v>710</v>
      </c>
      <c r="P32" s="346">
        <f>Q32+R32</f>
        <v>5</v>
      </c>
      <c r="Q32" s="197">
        <f>SUMIF('[1]高校(学科別)'!$C$6:$C$104,"商業",'[1]高校(学科別)'!$Q$6:$Q$104)</f>
        <v>3</v>
      </c>
      <c r="R32" s="197">
        <f>SUMIF('[1]高校(学科別)'!$C$6:$C$104,"商業",'[1]高校(学科別)'!$R$6:$R$104)</f>
        <v>2</v>
      </c>
      <c r="S32" s="346">
        <f>T32+U32</f>
        <v>4</v>
      </c>
      <c r="T32" s="346">
        <f>SUMIF('[1]高校(学科別)'!$C$6:$C$104,"商業",'[1]高校(学科別)'!$T$6:$T$104)</f>
        <v>2</v>
      </c>
      <c r="U32" s="346">
        <f>SUMIF('[1]高校(学科別)'!$C$6:$C$104,"商業",'[1]高校(学科別)'!$U$6:$U$104)</f>
        <v>2</v>
      </c>
      <c r="V32" s="346">
        <f>W32+X32</f>
        <v>3</v>
      </c>
      <c r="W32" s="197">
        <f>SUMIF('[1]高校(学科別)'!$C$6:$C$104,"商業",'[1]高校(学科別)'!$W$6:$W$104)</f>
        <v>2</v>
      </c>
      <c r="X32" s="197">
        <f>SUMIF('[1]高校(学科別)'!$C$6:$C$104,"商業",'[1]高校(学科別)'!$X$6:$X$104)</f>
        <v>1</v>
      </c>
      <c r="Y32" s="346">
        <f>Z32+AA32</f>
        <v>3</v>
      </c>
      <c r="Z32" s="197">
        <f>SUMIF('[1]高校(学科別)'!$C$6:$C$104,"商業",'[1]高校(学科別)'!$Z$6:$Z$104)</f>
        <v>2</v>
      </c>
      <c r="AA32" s="197">
        <f>SUMIF('[1]高校(学科別)'!$C$6:$C$104,"商業",'[1]高校(学科別)'!$AA$6:$AA$104)</f>
        <v>1</v>
      </c>
      <c r="AB32" s="346">
        <f>AC32+AD32</f>
        <v>15</v>
      </c>
      <c r="AC32" s="346">
        <f t="shared" si="5"/>
        <v>9</v>
      </c>
      <c r="AD32" s="346">
        <f t="shared" si="5"/>
        <v>6</v>
      </c>
      <c r="AE32" s="350"/>
      <c r="AF32" s="350"/>
      <c r="AG32" s="350"/>
      <c r="AH32" s="351"/>
      <c r="AI32" s="350"/>
      <c r="AJ32" s="342"/>
      <c r="AK32" s="156"/>
      <c r="AL32" s="157"/>
    </row>
    <row r="33" spans="1:39" s="158" customFormat="1" ht="18" customHeight="1" x14ac:dyDescent="0.25">
      <c r="A33" s="340"/>
      <c r="B33" s="352" t="s">
        <v>350</v>
      </c>
      <c r="C33" s="341" t="s">
        <v>351</v>
      </c>
      <c r="D33" s="346">
        <f t="shared" si="0"/>
        <v>26</v>
      </c>
      <c r="E33" s="346">
        <f>SUMIF('[1]高校(学科別)'!$C$6:$C$104,"海洋技術",'[1]高校(学科別)'!$E$6:$E$104)</f>
        <v>22</v>
      </c>
      <c r="F33" s="346">
        <f>SUMIF('[1]高校(学科別)'!$C$6:$C$104,"海洋技術",'[1]高校(学科別)'!$F$6:$F$104)</f>
        <v>4</v>
      </c>
      <c r="G33" s="346">
        <f t="shared" si="1"/>
        <v>25</v>
      </c>
      <c r="H33" s="346">
        <f>SUMIF('[1]高校(学科別)'!$C$6:$C$104,"海洋技術",'[1]高校(学科別)'!$H$6:$H$104)</f>
        <v>25</v>
      </c>
      <c r="I33" s="346">
        <f>SUMIF('[1]高校(学科別)'!$C$6:$C$104,"海洋技術",'[1]高校(学科別)'!$I$6:$I$104)</f>
        <v>0</v>
      </c>
      <c r="J33" s="346">
        <f t="shared" si="2"/>
        <v>18</v>
      </c>
      <c r="K33" s="346">
        <f>SUMIF('[1]高校(学科別)'!$C$6:$C$104,"海洋技術",'[1]高校(学科別)'!$K$6:$K$104)</f>
        <v>18</v>
      </c>
      <c r="L33" s="346">
        <f>SUMIF('[1]高校(学科別)'!$C$6:$C$104,"海洋技術",'[1]高校(学科別)'!$L$6:$L$104)</f>
        <v>0</v>
      </c>
      <c r="M33" s="346">
        <f t="shared" si="3"/>
        <v>69</v>
      </c>
      <c r="N33" s="346">
        <f t="shared" ref="N33:O47" si="6">E33+H33+K33</f>
        <v>65</v>
      </c>
      <c r="O33" s="346">
        <f t="shared" si="6"/>
        <v>4</v>
      </c>
      <c r="P33" s="346"/>
      <c r="Q33" s="346"/>
      <c r="R33" s="346"/>
      <c r="S33" s="346"/>
      <c r="T33" s="346"/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50"/>
      <c r="AF33" s="350"/>
      <c r="AG33" s="350"/>
      <c r="AH33" s="230">
        <f>AI33+AJ33</f>
        <v>12</v>
      </c>
      <c r="AI33" s="230">
        <f>SUMIF('[1]高校(学科別)'!$B$6:$B$104,"水産",'[1]高校(学科別)'!$AI$6:$AI$104)</f>
        <v>12</v>
      </c>
      <c r="AJ33" s="248">
        <f>SUMIF('[1]高校(学科別)'!$B$6:$B$104,"水産",'[1]高校(学科別)'!$AJ$6:$AJ$104)</f>
        <v>0</v>
      </c>
      <c r="AK33" s="156"/>
      <c r="AL33" s="157"/>
    </row>
    <row r="34" spans="1:39" s="158" customFormat="1" ht="18" customHeight="1" x14ac:dyDescent="0.25">
      <c r="A34" s="340"/>
      <c r="B34" s="202"/>
      <c r="C34" s="196" t="s">
        <v>352</v>
      </c>
      <c r="D34" s="197">
        <f t="shared" si="0"/>
        <v>26</v>
      </c>
      <c r="E34" s="197">
        <f>SUMIF('[1]高校(学科別)'!$C$6:$C$104,"海洋生産",'[1]高校(学科別)'!$E$6:$E$104)</f>
        <v>18</v>
      </c>
      <c r="F34" s="197">
        <f>SUMIF('[1]高校(学科別)'!$C$6:$C$104,"海洋生産",'[1]高校(学科別)'!$F$6:$F$104)</f>
        <v>8</v>
      </c>
      <c r="G34" s="197">
        <f t="shared" si="1"/>
        <v>26</v>
      </c>
      <c r="H34" s="197">
        <f>SUMIF('[1]高校(学科別)'!$C$6:$C$104,"海洋生産",'[1]高校(学科別)'!$H$6:$H$104)</f>
        <v>22</v>
      </c>
      <c r="I34" s="197">
        <f>SUMIF('[1]高校(学科別)'!$C$6:$C$104,"海洋生産",'[1]高校(学科別)'!$I$6:$I$104)</f>
        <v>4</v>
      </c>
      <c r="J34" s="197">
        <f t="shared" si="2"/>
        <v>25</v>
      </c>
      <c r="K34" s="197">
        <f>SUMIF('[1]高校(学科別)'!$C$6:$C$104,"海洋生産",'[1]高校(学科別)'!$K$6:$K$104)</f>
        <v>19</v>
      </c>
      <c r="L34" s="197">
        <f>SUMIF('[1]高校(学科別)'!$C$6:$C$104,"海洋生産",'[1]高校(学科別)'!$L$6:$L$104)</f>
        <v>6</v>
      </c>
      <c r="M34" s="197">
        <f t="shared" si="3"/>
        <v>77</v>
      </c>
      <c r="N34" s="197">
        <f t="shared" si="6"/>
        <v>59</v>
      </c>
      <c r="O34" s="197">
        <f t="shared" si="6"/>
        <v>18</v>
      </c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8"/>
      <c r="AF34" s="198"/>
      <c r="AG34" s="198"/>
      <c r="AH34" s="198"/>
      <c r="AI34" s="198"/>
      <c r="AJ34" s="200"/>
      <c r="AK34" s="156"/>
      <c r="AL34" s="157"/>
    </row>
    <row r="35" spans="1:39" s="158" customFormat="1" ht="18" customHeight="1" x14ac:dyDescent="0.25">
      <c r="A35" s="340"/>
      <c r="B35" s="202"/>
      <c r="C35" s="344" t="s">
        <v>216</v>
      </c>
      <c r="D35" s="345">
        <f t="shared" si="0"/>
        <v>52</v>
      </c>
      <c r="E35" s="345">
        <f>SUM(E33:E34)</f>
        <v>40</v>
      </c>
      <c r="F35" s="345">
        <f>SUM(F33:F34)</f>
        <v>12</v>
      </c>
      <c r="G35" s="345">
        <f t="shared" si="1"/>
        <v>51</v>
      </c>
      <c r="H35" s="345">
        <f>SUM(H33:H34)</f>
        <v>47</v>
      </c>
      <c r="I35" s="345">
        <f>SUM(I33:I34)</f>
        <v>4</v>
      </c>
      <c r="J35" s="345">
        <f t="shared" si="2"/>
        <v>43</v>
      </c>
      <c r="K35" s="345">
        <f>SUM(K33:K34)</f>
        <v>37</v>
      </c>
      <c r="L35" s="345">
        <f>SUM(L33:L34)</f>
        <v>6</v>
      </c>
      <c r="M35" s="345">
        <f t="shared" si="3"/>
        <v>146</v>
      </c>
      <c r="N35" s="345">
        <f t="shared" si="6"/>
        <v>124</v>
      </c>
      <c r="O35" s="345">
        <f t="shared" si="6"/>
        <v>22</v>
      </c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  <c r="AA35" s="353"/>
      <c r="AB35" s="353"/>
      <c r="AC35" s="353"/>
      <c r="AD35" s="353"/>
      <c r="AE35" s="347"/>
      <c r="AF35" s="347"/>
      <c r="AG35" s="347"/>
      <c r="AH35" s="354">
        <f>AI35+AJ35</f>
        <v>12</v>
      </c>
      <c r="AI35" s="345">
        <f>SUM(AI33:AI34)</f>
        <v>12</v>
      </c>
      <c r="AJ35" s="355">
        <f>SUM(AJ33:AJ34)</f>
        <v>0</v>
      </c>
      <c r="AK35" s="156"/>
      <c r="AL35" s="157"/>
    </row>
    <row r="36" spans="1:39" s="158" customFormat="1" ht="18" customHeight="1" x14ac:dyDescent="0.25">
      <c r="A36" s="340"/>
      <c r="B36" s="341" t="s">
        <v>353</v>
      </c>
      <c r="C36" s="356" t="s">
        <v>354</v>
      </c>
      <c r="D36" s="357">
        <f>E36+F36</f>
        <v>88</v>
      </c>
      <c r="E36" s="357">
        <f>SUMIF('[1]高校(学科別)'!$C$6:$C$104,"生活ﾃﾞｻﾞｲﾝ",'[1]高校(学科別)'!$E$6:$E$104)</f>
        <v>3</v>
      </c>
      <c r="F36" s="357">
        <f>SUMIF('[1]高校(学科別)'!$C$6:$C$104,"生活ﾃﾞｻﾞｲﾝ",'[1]高校(学科別)'!$F$6:$F$104)</f>
        <v>85</v>
      </c>
      <c r="G36" s="357">
        <f>H36+I36</f>
        <v>85</v>
      </c>
      <c r="H36" s="357">
        <f>SUMIF('[1]高校(学科別)'!$C$6:$C$104,"生活ﾃﾞｻﾞｲﾝ",'[1]高校(学科別)'!$H$6:$H$104)</f>
        <v>3</v>
      </c>
      <c r="I36" s="357">
        <f>SUMIF('[1]高校(学科別)'!$C$6:$C$104,"生活ﾃﾞｻﾞｲﾝ",'[1]高校(学科別)'!$I$6:$I$104)</f>
        <v>82</v>
      </c>
      <c r="J36" s="357">
        <f>K36+L36</f>
        <v>77</v>
      </c>
      <c r="K36" s="357">
        <f>SUMIF('[1]高校(学科別)'!$C$6:$C$104,"生活ﾃﾞｻﾞｲﾝ",'[1]高校(学科別)'!$K$6:$K$104)</f>
        <v>3</v>
      </c>
      <c r="L36" s="357">
        <f>SUMIF('[1]高校(学科別)'!$C$6:$C$104,"生活ﾃﾞｻﾞｲﾝ",'[1]高校(学科別)'!$L$6:$L$104)</f>
        <v>74</v>
      </c>
      <c r="M36" s="357">
        <f>N36+O36</f>
        <v>250</v>
      </c>
      <c r="N36" s="357">
        <f>E36+H36+K36</f>
        <v>9</v>
      </c>
      <c r="O36" s="357">
        <f>F36+I36+L36</f>
        <v>241</v>
      </c>
      <c r="P36" s="35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9"/>
      <c r="AI36" s="198"/>
      <c r="AJ36" s="200"/>
      <c r="AK36" s="156"/>
      <c r="AL36" s="157"/>
    </row>
    <row r="37" spans="1:39" s="156" customFormat="1" ht="18" customHeight="1" x14ac:dyDescent="0.25">
      <c r="A37" s="340"/>
      <c r="B37" s="344" t="s">
        <v>355</v>
      </c>
      <c r="C37" s="344" t="s">
        <v>355</v>
      </c>
      <c r="D37" s="345">
        <f>E37+F37</f>
        <v>63</v>
      </c>
      <c r="E37" s="345">
        <f>SUMIF('[1]高校(学科別)'!$B$6:$B$104,"看護",'[1]高校(学科別)'!$E$6:$E$104)</f>
        <v>5</v>
      </c>
      <c r="F37" s="345">
        <f>SUMIF('[1]高校(学科別)'!$B$6:$B$104,"看護",'[1]高校(学科別)'!$F$6:$F$104)</f>
        <v>58</v>
      </c>
      <c r="G37" s="345">
        <f t="shared" si="1"/>
        <v>67</v>
      </c>
      <c r="H37" s="345">
        <f>SUMIF('[1]高校(学科別)'!$B$6:$B$104,"看護",'[1]高校(学科別)'!$H$6:$H$104)</f>
        <v>0</v>
      </c>
      <c r="I37" s="345">
        <f>SUMIF('[1]高校(学科別)'!$B$6:$B$104,"看護",'[1]高校(学科別)'!$I$6:$I$104)</f>
        <v>67</v>
      </c>
      <c r="J37" s="345">
        <f t="shared" si="2"/>
        <v>68</v>
      </c>
      <c r="K37" s="345">
        <f>SUMIF('[1]高校(学科別)'!$B$6:$B$104,"看護",'[1]高校(学科別)'!$K$6:$K$104)</f>
        <v>4</v>
      </c>
      <c r="L37" s="345">
        <f>SUMIF('[1]高校(学科別)'!$B$6:$B$104,"看護",'[1]高校(学科別)'!$L$6:$L$104)</f>
        <v>64</v>
      </c>
      <c r="M37" s="345">
        <f t="shared" si="3"/>
        <v>198</v>
      </c>
      <c r="N37" s="345">
        <f t="shared" si="6"/>
        <v>9</v>
      </c>
      <c r="O37" s="345">
        <f t="shared" si="6"/>
        <v>189</v>
      </c>
      <c r="P37" s="347"/>
      <c r="Q37" s="347"/>
      <c r="R37" s="347"/>
      <c r="S37" s="347"/>
      <c r="T37" s="347"/>
      <c r="U37" s="347"/>
      <c r="V37" s="347"/>
      <c r="W37" s="347"/>
      <c r="X37" s="347"/>
      <c r="Y37" s="347"/>
      <c r="Z37" s="347"/>
      <c r="AA37" s="347"/>
      <c r="AB37" s="347"/>
      <c r="AC37" s="347"/>
      <c r="AD37" s="347"/>
      <c r="AE37" s="347"/>
      <c r="AF37" s="347"/>
      <c r="AG37" s="347"/>
      <c r="AH37" s="354">
        <f>AI37+AJ37</f>
        <v>121</v>
      </c>
      <c r="AI37" s="345">
        <f>SUMIF('[1]高校(学科別)'!$B$6:$B$104,"看護",'[1]高校(学科別)'!$AI$6:$AI$104)</f>
        <v>4</v>
      </c>
      <c r="AJ37" s="355">
        <f>SUMIF('[1]高校(学科別)'!$B$6:$B$104,"看護",'[1]高校(学科別)'!$AJ$6:$AJ$104)</f>
        <v>117</v>
      </c>
      <c r="AL37" s="157"/>
      <c r="AM37" s="158"/>
    </row>
    <row r="38" spans="1:39" s="158" customFormat="1" ht="18" customHeight="1" x14ac:dyDescent="0.25">
      <c r="A38" s="340"/>
      <c r="B38" s="344" t="s">
        <v>356</v>
      </c>
      <c r="C38" s="344" t="s">
        <v>357</v>
      </c>
      <c r="D38" s="345">
        <f t="shared" si="0"/>
        <v>40</v>
      </c>
      <c r="E38" s="345">
        <f>SUMIF('[1]高校(学科別)'!$B$6:$B$104,"外国語",'[1]高校(学科別)'!$E$6:$E$104)</f>
        <v>4</v>
      </c>
      <c r="F38" s="345">
        <f>SUMIF('[1]高校(学科別)'!$B$6:$B$104,"外国語",'[1]高校(学科別)'!$F$6:$F$104)</f>
        <v>36</v>
      </c>
      <c r="G38" s="345">
        <f t="shared" si="1"/>
        <v>39</v>
      </c>
      <c r="H38" s="345">
        <f>SUMIF('[1]高校(学科別)'!$B$6:$B$104,"外国語",'[1]高校(学科別)'!$H$6:$H$104)</f>
        <v>8</v>
      </c>
      <c r="I38" s="345">
        <f>SUMIF('[1]高校(学科別)'!$B$6:$B$104,"外国語",'[1]高校(学科別)'!$I$6:$I$104)</f>
        <v>31</v>
      </c>
      <c r="J38" s="345">
        <f t="shared" si="2"/>
        <v>32</v>
      </c>
      <c r="K38" s="345">
        <f>SUMIF('[1]高校(学科別)'!$B$6:$B$104,"外国語",'[1]高校(学科別)'!$K$6:$K$104)</f>
        <v>9</v>
      </c>
      <c r="L38" s="345">
        <f>SUMIF('[1]高校(学科別)'!$B$6:$B$104,"外国語",'[1]高校(学科別)'!$L$6:$L$104)</f>
        <v>23</v>
      </c>
      <c r="M38" s="345">
        <f t="shared" si="3"/>
        <v>111</v>
      </c>
      <c r="N38" s="345">
        <f t="shared" si="6"/>
        <v>21</v>
      </c>
      <c r="O38" s="345">
        <f t="shared" si="6"/>
        <v>90</v>
      </c>
      <c r="P38" s="347"/>
      <c r="Q38" s="347"/>
      <c r="R38" s="347"/>
      <c r="S38" s="347"/>
      <c r="T38" s="347"/>
      <c r="U38" s="347"/>
      <c r="V38" s="347"/>
      <c r="W38" s="347"/>
      <c r="X38" s="347"/>
      <c r="Y38" s="347"/>
      <c r="Z38" s="347"/>
      <c r="AA38" s="347"/>
      <c r="AB38" s="347"/>
      <c r="AC38" s="347"/>
      <c r="AD38" s="347"/>
      <c r="AE38" s="347"/>
      <c r="AF38" s="347"/>
      <c r="AG38" s="347"/>
      <c r="AH38" s="348"/>
      <c r="AI38" s="347"/>
      <c r="AJ38" s="349"/>
      <c r="AK38" s="156"/>
      <c r="AL38" s="157"/>
    </row>
    <row r="39" spans="1:39" s="158" customFormat="1" ht="18" customHeight="1" x14ac:dyDescent="0.25">
      <c r="A39" s="340"/>
      <c r="B39" s="344" t="s">
        <v>358</v>
      </c>
      <c r="C39" s="344" t="s">
        <v>358</v>
      </c>
      <c r="D39" s="345">
        <f t="shared" si="0"/>
        <v>25</v>
      </c>
      <c r="E39" s="345">
        <f>SUMIF('[1]高校(学科別)'!$B$6:$B$104,"美術",'[1]高校(学科別)'!$E$6:$E$104)</f>
        <v>2</v>
      </c>
      <c r="F39" s="345">
        <f>SUMIF('[1]高校(学科別)'!$B$6:$B$104,"美術",'[1]高校(学科別)'!$F$6:$F$104)</f>
        <v>23</v>
      </c>
      <c r="G39" s="345">
        <f t="shared" si="1"/>
        <v>24</v>
      </c>
      <c r="H39" s="345">
        <f>SUMIF('[1]高校(学科別)'!$B$6:$B$104,"美術",'[1]高校(学科別)'!$H$6:$H$104)</f>
        <v>8</v>
      </c>
      <c r="I39" s="345">
        <f>SUMIF('[1]高校(学科別)'!$B$6:$B$104,"美術",'[1]高校(学科別)'!$I$6:$I$104)</f>
        <v>16</v>
      </c>
      <c r="J39" s="345">
        <f t="shared" si="2"/>
        <v>20</v>
      </c>
      <c r="K39" s="345">
        <f>SUMIF('[1]高校(学科別)'!$B$6:$B$104,"美術",'[1]高校(学科別)'!$K$6:$K$104)</f>
        <v>1</v>
      </c>
      <c r="L39" s="345">
        <f>SUMIF('[1]高校(学科別)'!$B$6:$B$104,"美術",'[1]高校(学科別)'!$L$6:$L$104)</f>
        <v>19</v>
      </c>
      <c r="M39" s="345">
        <f t="shared" si="3"/>
        <v>69</v>
      </c>
      <c r="N39" s="345">
        <f t="shared" si="6"/>
        <v>11</v>
      </c>
      <c r="O39" s="345">
        <f t="shared" si="6"/>
        <v>58</v>
      </c>
      <c r="P39" s="347"/>
      <c r="Q39" s="347"/>
      <c r="R39" s="347"/>
      <c r="S39" s="347"/>
      <c r="T39" s="347"/>
      <c r="U39" s="347"/>
      <c r="V39" s="347"/>
      <c r="W39" s="347"/>
      <c r="X39" s="347"/>
      <c r="Y39" s="347"/>
      <c r="Z39" s="347"/>
      <c r="AA39" s="347"/>
      <c r="AB39" s="347"/>
      <c r="AC39" s="347"/>
      <c r="AD39" s="347"/>
      <c r="AE39" s="347"/>
      <c r="AF39" s="347"/>
      <c r="AG39" s="347"/>
      <c r="AH39" s="348"/>
      <c r="AI39" s="347"/>
      <c r="AJ39" s="349"/>
      <c r="AK39" s="156"/>
      <c r="AL39" s="157"/>
    </row>
    <row r="40" spans="1:39" s="158" customFormat="1" ht="18" customHeight="1" x14ac:dyDescent="0.25">
      <c r="A40" s="340"/>
      <c r="B40" s="344" t="s">
        <v>359</v>
      </c>
      <c r="C40" s="359" t="s">
        <v>360</v>
      </c>
      <c r="D40" s="345">
        <f t="shared" si="0"/>
        <v>38</v>
      </c>
      <c r="E40" s="345">
        <f>SUMIF('[1]高校(学科別)'!$B$6:$B$104,"音楽",'[1]高校(学科別)'!$E$6:$E$104)</f>
        <v>9</v>
      </c>
      <c r="F40" s="345">
        <f>SUMIF('[1]高校(学科別)'!$B$6:$B$104,"音楽",'[1]高校(学科別)'!$F$6:$F$104)</f>
        <v>29</v>
      </c>
      <c r="G40" s="345">
        <f t="shared" si="1"/>
        <v>46</v>
      </c>
      <c r="H40" s="345">
        <f>SUMIF('[1]高校(学科別)'!$B$6:$B$104,"音楽",'[1]高校(学科別)'!$H$6:$H$104)</f>
        <v>8</v>
      </c>
      <c r="I40" s="345">
        <f>SUMIF('[1]高校(学科別)'!$B$6:$B$104,"音楽",'[1]高校(学科別)'!$I$6:$I$104)</f>
        <v>38</v>
      </c>
      <c r="J40" s="345">
        <f t="shared" si="2"/>
        <v>43</v>
      </c>
      <c r="K40" s="345">
        <f>SUMIF('[1]高校(学科別)'!$B$6:$B$104,"音楽",'[1]高校(学科別)'!$K$6:$K$104)</f>
        <v>8</v>
      </c>
      <c r="L40" s="345">
        <f>SUMIF('[1]高校(学科別)'!$B$6:$B$104,"音楽",'[1]高校(学科別)'!$L$6:$L$104)</f>
        <v>35</v>
      </c>
      <c r="M40" s="345">
        <f t="shared" si="3"/>
        <v>127</v>
      </c>
      <c r="N40" s="345">
        <f t="shared" si="6"/>
        <v>25</v>
      </c>
      <c r="O40" s="345">
        <f t="shared" si="6"/>
        <v>102</v>
      </c>
      <c r="P40" s="347"/>
      <c r="Q40" s="347"/>
      <c r="R40" s="347"/>
      <c r="S40" s="347"/>
      <c r="T40" s="347"/>
      <c r="U40" s="347"/>
      <c r="V40" s="347"/>
      <c r="W40" s="347"/>
      <c r="X40" s="347"/>
      <c r="Y40" s="347"/>
      <c r="Z40" s="347"/>
      <c r="AA40" s="347"/>
      <c r="AB40" s="347"/>
      <c r="AC40" s="347"/>
      <c r="AD40" s="347"/>
      <c r="AE40" s="347"/>
      <c r="AF40" s="347"/>
      <c r="AG40" s="347"/>
      <c r="AH40" s="348"/>
      <c r="AI40" s="347"/>
      <c r="AJ40" s="349"/>
      <c r="AK40" s="156"/>
      <c r="AL40" s="157"/>
    </row>
    <row r="41" spans="1:39" s="158" customFormat="1" ht="18" customHeight="1" x14ac:dyDescent="0.25">
      <c r="A41" s="340"/>
      <c r="B41" s="344" t="s">
        <v>361</v>
      </c>
      <c r="C41" s="359" t="s">
        <v>362</v>
      </c>
      <c r="D41" s="345">
        <f t="shared" si="0"/>
        <v>60</v>
      </c>
      <c r="E41" s="345">
        <f>SUMIF('[1]高校(学科別)'!$B$6:$B$104,"理数",'[1]高校(学科別)'!$E$6:$E$104)</f>
        <v>34</v>
      </c>
      <c r="F41" s="345">
        <f>SUMIF('[1]高校(学科別)'!$B$6:$B$104,"理数",'[1]高校(学科別)'!$F$6:$F$104)</f>
        <v>26</v>
      </c>
      <c r="G41" s="345">
        <f t="shared" si="1"/>
        <v>47</v>
      </c>
      <c r="H41" s="345">
        <f>SUMIF('[1]高校(学科別)'!$B$6:$B$104,"理数",'[1]高校(学科別)'!$H$6:$H$104)</f>
        <v>35</v>
      </c>
      <c r="I41" s="345">
        <f>SUMIF('[1]高校(学科別)'!$B$6:$B$104,"理数",'[1]高校(学科別)'!$I$6:$I$104)</f>
        <v>12</v>
      </c>
      <c r="J41" s="345">
        <f t="shared" si="2"/>
        <v>70</v>
      </c>
      <c r="K41" s="345">
        <f>SUMIF('[1]高校(学科別)'!$B$6:$B$104,"理数",'[1]高校(学科別)'!$K$6:$K$104)</f>
        <v>43</v>
      </c>
      <c r="L41" s="345">
        <f>SUMIF('[1]高校(学科別)'!$B$6:$B$104,"理数",'[1]高校(学科別)'!$L$6:$L$104)</f>
        <v>27</v>
      </c>
      <c r="M41" s="345">
        <f t="shared" si="3"/>
        <v>177</v>
      </c>
      <c r="N41" s="345">
        <f t="shared" si="6"/>
        <v>112</v>
      </c>
      <c r="O41" s="345">
        <f t="shared" si="6"/>
        <v>65</v>
      </c>
      <c r="P41" s="347"/>
      <c r="Q41" s="347"/>
      <c r="R41" s="347"/>
      <c r="S41" s="347"/>
      <c r="T41" s="347"/>
      <c r="U41" s="347"/>
      <c r="V41" s="347"/>
      <c r="W41" s="347"/>
      <c r="X41" s="347"/>
      <c r="Y41" s="347"/>
      <c r="Z41" s="347"/>
      <c r="AA41" s="347"/>
      <c r="AB41" s="347"/>
      <c r="AC41" s="347"/>
      <c r="AD41" s="347"/>
      <c r="AE41" s="347"/>
      <c r="AF41" s="347"/>
      <c r="AG41" s="347"/>
      <c r="AH41" s="348"/>
      <c r="AI41" s="347"/>
      <c r="AJ41" s="349"/>
      <c r="AK41" s="156"/>
      <c r="AL41" s="157"/>
    </row>
    <row r="42" spans="1:39" s="158" customFormat="1" ht="18" customHeight="1" x14ac:dyDescent="0.25">
      <c r="A42" s="340"/>
      <c r="B42" s="341" t="s">
        <v>363</v>
      </c>
      <c r="C42" s="341" t="s">
        <v>364</v>
      </c>
      <c r="D42" s="346">
        <f t="shared" si="0"/>
        <v>30</v>
      </c>
      <c r="E42" s="346">
        <f>SUMIF('[1]高校(学科別)'!$C$6:$C$104,"情報技術",'[1]高校(学科別)'!$E$6:$E$104)</f>
        <v>22</v>
      </c>
      <c r="F42" s="346">
        <f>SUMIF('[1]高校(学科別)'!$C$6:$C$104,"情報技術",'[1]高校(学科別)'!$F$6:$F$104)</f>
        <v>8</v>
      </c>
      <c r="G42" s="346">
        <f>H42+I42</f>
        <v>30</v>
      </c>
      <c r="H42" s="346">
        <f>SUMIF('[1]高校(学科別)'!$C$6:$C$104,"情報技術",'[1]高校(学科別)'!$H$6:$H$104)</f>
        <v>18</v>
      </c>
      <c r="I42" s="346">
        <f>SUMIF('[1]高校(学科別)'!$C$6:$C$104,"情報技術",'[1]高校(学科別)'!$I$6:$I$104)</f>
        <v>12</v>
      </c>
      <c r="J42" s="346">
        <f>K42+L42</f>
        <v>27</v>
      </c>
      <c r="K42" s="346">
        <f>SUMIF('[1]高校(学科別)'!$C$6:$C$104,"情報技術",'[1]高校(学科別)'!$K$6:$K$104)</f>
        <v>17</v>
      </c>
      <c r="L42" s="346">
        <f>SUMIF('[1]高校(学科別)'!$C$6:$C$104,"情報技術",'[1]高校(学科別)'!$L$6:$L$104)</f>
        <v>10</v>
      </c>
      <c r="M42" s="346">
        <f t="shared" si="3"/>
        <v>87</v>
      </c>
      <c r="N42" s="346">
        <f t="shared" si="6"/>
        <v>57</v>
      </c>
      <c r="O42" s="346">
        <f t="shared" si="6"/>
        <v>30</v>
      </c>
      <c r="P42" s="350"/>
      <c r="Q42" s="350"/>
      <c r="R42" s="350"/>
      <c r="S42" s="350"/>
      <c r="T42" s="350"/>
      <c r="U42" s="350"/>
      <c r="V42" s="350"/>
      <c r="W42" s="350"/>
      <c r="X42" s="350"/>
      <c r="Y42" s="350"/>
      <c r="Z42" s="350"/>
      <c r="AA42" s="350"/>
      <c r="AB42" s="350"/>
      <c r="AC42" s="350"/>
      <c r="AD42" s="350"/>
      <c r="AE42" s="350"/>
      <c r="AF42" s="350"/>
      <c r="AG42" s="350"/>
      <c r="AH42" s="230"/>
      <c r="AI42" s="346"/>
      <c r="AJ42" s="248"/>
      <c r="AK42" s="156"/>
      <c r="AL42" s="157"/>
    </row>
    <row r="43" spans="1:39" s="158" customFormat="1" ht="18" customHeight="1" x14ac:dyDescent="0.25">
      <c r="A43" s="340"/>
      <c r="B43" s="196"/>
      <c r="C43" s="356" t="s">
        <v>365</v>
      </c>
      <c r="D43" s="357">
        <f>E43+F43</f>
        <v>34</v>
      </c>
      <c r="E43" s="357">
        <f>SUMIF('[1]高校(学科別)'!$C$6:$C$104,"情報数理",'[1]高校(学科別)'!$E$6:$E$104)</f>
        <v>23</v>
      </c>
      <c r="F43" s="357">
        <f>SUMIF('[1]高校(学科別)'!$C$6:$C$104,"情報数理",'[1]高校(学科別)'!$F$6:$F$104)</f>
        <v>11</v>
      </c>
      <c r="G43" s="357">
        <f>H43+I43</f>
        <v>33</v>
      </c>
      <c r="H43" s="357">
        <f>SUMIF('[1]高校(学科別)'!$C$6:$C$104,"情報数理",'[1]高校(学科別)'!$H$6:$H$104)</f>
        <v>25</v>
      </c>
      <c r="I43" s="357">
        <f>SUMIF('[1]高校(学科別)'!$C$6:$C$104,"情報数理",'[1]高校(学科別)'!$I$6:$I$104)</f>
        <v>8</v>
      </c>
      <c r="J43" s="357">
        <f>K43+L43</f>
        <v>32</v>
      </c>
      <c r="K43" s="357">
        <f>SUMIF('[1]高校(学科別)'!$C$6:$C$104,"情報数理",'[1]高校(学科別)'!$K$6:$K$104)</f>
        <v>23</v>
      </c>
      <c r="L43" s="357">
        <f>SUMIF('[1]高校(学科別)'!$C$6:$C$104,"情報数理",'[1]高校(学科別)'!$L$6:$L$104)</f>
        <v>9</v>
      </c>
      <c r="M43" s="357">
        <f>N43+O43</f>
        <v>99</v>
      </c>
      <c r="N43" s="357">
        <f t="shared" si="6"/>
        <v>71</v>
      </c>
      <c r="O43" s="357">
        <f t="shared" si="6"/>
        <v>28</v>
      </c>
      <c r="P43" s="358"/>
      <c r="Q43" s="358"/>
      <c r="R43" s="358"/>
      <c r="S43" s="358"/>
      <c r="T43" s="358"/>
      <c r="U43" s="358"/>
      <c r="V43" s="358"/>
      <c r="W43" s="358"/>
      <c r="X43" s="358"/>
      <c r="Y43" s="358"/>
      <c r="Z43" s="358"/>
      <c r="AA43" s="358"/>
      <c r="AB43" s="358"/>
      <c r="AC43" s="358"/>
      <c r="AD43" s="358"/>
      <c r="AE43" s="358"/>
      <c r="AF43" s="358"/>
      <c r="AG43" s="358"/>
      <c r="AH43" s="360"/>
      <c r="AI43" s="357"/>
      <c r="AJ43" s="361"/>
      <c r="AK43" s="156"/>
      <c r="AL43" s="157"/>
    </row>
    <row r="44" spans="1:39" s="158" customFormat="1" ht="18" customHeight="1" x14ac:dyDescent="0.25">
      <c r="A44" s="340"/>
      <c r="B44" s="356"/>
      <c r="C44" s="344" t="s">
        <v>216</v>
      </c>
      <c r="D44" s="345">
        <f>E44+F44</f>
        <v>64</v>
      </c>
      <c r="E44" s="345">
        <f>SUM(E42:E43)</f>
        <v>45</v>
      </c>
      <c r="F44" s="345">
        <f>SUM(F42:F43)</f>
        <v>19</v>
      </c>
      <c r="G44" s="345">
        <f>H44+I44</f>
        <v>63</v>
      </c>
      <c r="H44" s="345">
        <f>SUM(H42:H43)</f>
        <v>43</v>
      </c>
      <c r="I44" s="345">
        <f>SUM(I42:I43)</f>
        <v>20</v>
      </c>
      <c r="J44" s="345">
        <f>K44+L44</f>
        <v>59</v>
      </c>
      <c r="K44" s="345">
        <f>SUM(K42:K43)</f>
        <v>40</v>
      </c>
      <c r="L44" s="345">
        <f>SUM(L42:L43)</f>
        <v>19</v>
      </c>
      <c r="M44" s="345">
        <f>N44+O44</f>
        <v>186</v>
      </c>
      <c r="N44" s="345">
        <f t="shared" si="6"/>
        <v>128</v>
      </c>
      <c r="O44" s="345">
        <f t="shared" si="6"/>
        <v>58</v>
      </c>
      <c r="P44" s="347"/>
      <c r="Q44" s="347"/>
      <c r="R44" s="347"/>
      <c r="S44" s="347"/>
      <c r="T44" s="347"/>
      <c r="U44" s="347"/>
      <c r="V44" s="347"/>
      <c r="W44" s="347"/>
      <c r="X44" s="347"/>
      <c r="Y44" s="347"/>
      <c r="Z44" s="347"/>
      <c r="AA44" s="347"/>
      <c r="AB44" s="347"/>
      <c r="AC44" s="347"/>
      <c r="AD44" s="347"/>
      <c r="AE44" s="347"/>
      <c r="AF44" s="347"/>
      <c r="AG44" s="347"/>
      <c r="AH44" s="354"/>
      <c r="AI44" s="345"/>
      <c r="AJ44" s="355"/>
      <c r="AK44" s="156"/>
      <c r="AL44" s="157"/>
    </row>
    <row r="45" spans="1:39" s="158" customFormat="1" ht="18" customHeight="1" x14ac:dyDescent="0.25">
      <c r="A45" s="340"/>
      <c r="B45" s="344" t="s">
        <v>366</v>
      </c>
      <c r="C45" s="359" t="s">
        <v>366</v>
      </c>
      <c r="D45" s="345">
        <f>E45+F45</f>
        <v>30</v>
      </c>
      <c r="E45" s="345">
        <f>SUMIF('[1]高校(学科別)'!$B$6:$B$104,"福祉",'[1]高校(学科別)'!$E$6:$E$104)</f>
        <v>8</v>
      </c>
      <c r="F45" s="345">
        <f>SUMIF('[1]高校(学科別)'!$B$6:$B$104,"福祉",'[1]高校(学科別)'!$F$6:$F$104)</f>
        <v>22</v>
      </c>
      <c r="G45" s="345">
        <f>H45+I45</f>
        <v>30</v>
      </c>
      <c r="H45" s="345">
        <f>SUMIF('[1]高校(学科別)'!$B$6:$B$104,"福祉",'[1]高校(学科別)'!$H$6:$H$104)</f>
        <v>5</v>
      </c>
      <c r="I45" s="345">
        <f>SUMIF('[1]高校(学科別)'!$B$6:$B$104,"福祉",'[1]高校(学科別)'!$I$6:$I$104)</f>
        <v>25</v>
      </c>
      <c r="J45" s="345">
        <f>K45+L45</f>
        <v>29</v>
      </c>
      <c r="K45" s="345">
        <f>SUMIF('[1]高校(学科別)'!$B$6:$B$104,"福祉",'[1]高校(学科別)'!$K$6:$K$104)</f>
        <v>7</v>
      </c>
      <c r="L45" s="345">
        <f>SUMIF('[1]高校(学科別)'!$B$6:$B$104,"福祉",'[1]高校(学科別)'!$L$6:$L$104)</f>
        <v>22</v>
      </c>
      <c r="M45" s="345">
        <f>N45+O45</f>
        <v>89</v>
      </c>
      <c r="N45" s="345">
        <f t="shared" si="6"/>
        <v>20</v>
      </c>
      <c r="O45" s="345">
        <f t="shared" si="6"/>
        <v>69</v>
      </c>
      <c r="P45" s="347"/>
      <c r="Q45" s="347"/>
      <c r="R45" s="347"/>
      <c r="S45" s="347"/>
      <c r="T45" s="347"/>
      <c r="U45" s="347"/>
      <c r="V45" s="347"/>
      <c r="W45" s="347"/>
      <c r="X45" s="347"/>
      <c r="Y45" s="347"/>
      <c r="Z45" s="347"/>
      <c r="AA45" s="347"/>
      <c r="AB45" s="347"/>
      <c r="AC45" s="347"/>
      <c r="AD45" s="347"/>
      <c r="AE45" s="347"/>
      <c r="AF45" s="347"/>
      <c r="AG45" s="347"/>
      <c r="AH45" s="348"/>
      <c r="AI45" s="347"/>
      <c r="AJ45" s="349"/>
      <c r="AK45" s="156"/>
      <c r="AL45" s="157"/>
    </row>
    <row r="46" spans="1:39" s="158" customFormat="1" ht="18" customHeight="1" x14ac:dyDescent="0.25">
      <c r="A46" s="340"/>
      <c r="B46" s="344" t="s">
        <v>367</v>
      </c>
      <c r="C46" s="344" t="s">
        <v>368</v>
      </c>
      <c r="D46" s="345">
        <f t="shared" si="0"/>
        <v>48</v>
      </c>
      <c r="E46" s="345">
        <f>SUMIF('[1]高校(学科別)'!$B$6:$B$104,"文理",'[1]高校(学科別)'!$E$6:$E$104)</f>
        <v>23</v>
      </c>
      <c r="F46" s="345">
        <f>SUMIF('[1]高校(学科別)'!$B$6:$B$104,"文理",'[1]高校(学科別)'!$F$6:$F$104)</f>
        <v>25</v>
      </c>
      <c r="G46" s="345">
        <f t="shared" si="1"/>
        <v>68</v>
      </c>
      <c r="H46" s="345">
        <f>SUMIF('[1]高校(学科別)'!$B$6:$B$104,"文理",'[1]高校(学科別)'!$H$6:$H$104)</f>
        <v>29</v>
      </c>
      <c r="I46" s="345">
        <f>SUMIF('[1]高校(学科別)'!$B$6:$B$104,"文理",'[1]高校(学科別)'!$I$6:$I$104)</f>
        <v>39</v>
      </c>
      <c r="J46" s="345">
        <f t="shared" si="2"/>
        <v>68</v>
      </c>
      <c r="K46" s="345">
        <f>SUMIF('[1]高校(学科別)'!$B$6:$B$104,"文理",'[1]高校(学科別)'!$K$6:$K$104)</f>
        <v>30</v>
      </c>
      <c r="L46" s="345">
        <f>SUMIF('[1]高校(学科別)'!$B$6:$B$104,"文理",'[1]高校(学科別)'!$L$6:$L$104)</f>
        <v>38</v>
      </c>
      <c r="M46" s="345">
        <f t="shared" si="3"/>
        <v>184</v>
      </c>
      <c r="N46" s="345">
        <f t="shared" si="6"/>
        <v>82</v>
      </c>
      <c r="O46" s="345">
        <f t="shared" si="6"/>
        <v>102</v>
      </c>
      <c r="P46" s="347"/>
      <c r="Q46" s="347"/>
      <c r="R46" s="347"/>
      <c r="S46" s="347"/>
      <c r="T46" s="347"/>
      <c r="U46" s="347"/>
      <c r="V46" s="347"/>
      <c r="W46" s="347"/>
      <c r="X46" s="347"/>
      <c r="Y46" s="347"/>
      <c r="Z46" s="347"/>
      <c r="AA46" s="347"/>
      <c r="AB46" s="347"/>
      <c r="AC46" s="347"/>
      <c r="AD46" s="347"/>
      <c r="AE46" s="347"/>
      <c r="AF46" s="347"/>
      <c r="AG46" s="347"/>
      <c r="AH46" s="348"/>
      <c r="AI46" s="347"/>
      <c r="AJ46" s="349"/>
      <c r="AK46" s="156"/>
      <c r="AL46" s="157"/>
    </row>
    <row r="47" spans="1:39" s="158" customFormat="1" ht="18" customHeight="1" x14ac:dyDescent="0.25">
      <c r="A47" s="340"/>
      <c r="B47" s="344" t="s">
        <v>369</v>
      </c>
      <c r="C47" s="344"/>
      <c r="D47" s="345">
        <f t="shared" si="0"/>
        <v>351</v>
      </c>
      <c r="E47" s="345">
        <f>SUMIF('[1]高校(学科別)'!$B$6:$B$104,"総合",'[1]高校(学科別)'!$E$6:$E$104)</f>
        <v>134</v>
      </c>
      <c r="F47" s="345">
        <f>SUMIF('[1]高校(学科別)'!$B$6:$B$104,"総合",'[1]高校(学科別)'!$F$6:$F$104)</f>
        <v>217</v>
      </c>
      <c r="G47" s="345">
        <f t="shared" si="1"/>
        <v>337</v>
      </c>
      <c r="H47" s="345">
        <f>SUMIF('[1]高校(学科別)'!$B$6:$B$104,"総合",'[1]高校(学科別)'!$H$6:$H$104)</f>
        <v>135</v>
      </c>
      <c r="I47" s="345">
        <f>SUMIF('[1]高校(学科別)'!$B$6:$B$104,"総合",'[1]高校(学科別)'!$I$6:$I$104)</f>
        <v>202</v>
      </c>
      <c r="J47" s="345">
        <f t="shared" si="2"/>
        <v>325</v>
      </c>
      <c r="K47" s="345">
        <f>SUMIF('[1]高校(学科別)'!$B$6:$B$104,"総合",'[1]高校(学科別)'!$K$6:$K$104)</f>
        <v>118</v>
      </c>
      <c r="L47" s="345">
        <f>SUMIF('[1]高校(学科別)'!$B$6:$B$104,"総合",'[1]高校(学科別)'!$L$6:$L$104)</f>
        <v>207</v>
      </c>
      <c r="M47" s="345">
        <f t="shared" si="3"/>
        <v>1013</v>
      </c>
      <c r="N47" s="345">
        <f t="shared" si="6"/>
        <v>387</v>
      </c>
      <c r="O47" s="345">
        <f t="shared" si="6"/>
        <v>626</v>
      </c>
      <c r="P47" s="347"/>
      <c r="Q47" s="347"/>
      <c r="R47" s="347"/>
      <c r="S47" s="347"/>
      <c r="T47" s="347"/>
      <c r="U47" s="347"/>
      <c r="V47" s="347"/>
      <c r="W47" s="347"/>
      <c r="X47" s="347"/>
      <c r="Y47" s="347"/>
      <c r="Z47" s="347"/>
      <c r="AA47" s="347"/>
      <c r="AB47" s="347"/>
      <c r="AC47" s="347"/>
      <c r="AD47" s="347"/>
      <c r="AE47" s="347"/>
      <c r="AF47" s="347"/>
      <c r="AG47" s="347"/>
      <c r="AH47" s="348"/>
      <c r="AI47" s="347"/>
      <c r="AJ47" s="349"/>
      <c r="AK47" s="156"/>
      <c r="AL47" s="157"/>
    </row>
    <row r="48" spans="1:39" s="158" customFormat="1" ht="18" customHeight="1" x14ac:dyDescent="0.25">
      <c r="A48" s="362"/>
      <c r="B48" s="571" t="s">
        <v>370</v>
      </c>
      <c r="C48" s="572"/>
      <c r="D48" s="363">
        <f>E48+F48</f>
        <v>5752</v>
      </c>
      <c r="E48" s="363">
        <f>SUM(E6,E18,E31,E32,E35:E36,E37:E41,E44:E47)</f>
        <v>2854</v>
      </c>
      <c r="F48" s="363">
        <f>SUM(F6,F18,F31,F32,F35:F36,F37:F41,F44:F47)</f>
        <v>2898</v>
      </c>
      <c r="G48" s="363">
        <f t="shared" si="1"/>
        <v>5669</v>
      </c>
      <c r="H48" s="363">
        <f>SUM(H6,H18,H31,H32,H35:H36,H37:H41,H44:H47)</f>
        <v>2787</v>
      </c>
      <c r="I48" s="363">
        <f>SUM(I6,I18,I31,I32,I35:I36,I37:I41,I44:I47)</f>
        <v>2882</v>
      </c>
      <c r="J48" s="363">
        <f>K48+L48</f>
        <v>5649</v>
      </c>
      <c r="K48" s="363">
        <f>SUM(K6,K18,K31,K32,K35:K36,K37:K41,K44:K47)</f>
        <v>2756</v>
      </c>
      <c r="L48" s="363">
        <f>SUM(L6,L18,L31,L32,L35:L36,L37:L41,L44:L47)</f>
        <v>2893</v>
      </c>
      <c r="M48" s="363">
        <f>N48+O48</f>
        <v>17070</v>
      </c>
      <c r="N48" s="363">
        <f>E48+H48+K48</f>
        <v>8397</v>
      </c>
      <c r="O48" s="363">
        <f>F48+I48+L48</f>
        <v>8673</v>
      </c>
      <c r="P48" s="363">
        <f>Q48+R48</f>
        <v>75</v>
      </c>
      <c r="Q48" s="363">
        <f>SUM(Q6,Q18,Q31,Q32,Q35,Q37:Q41,Q44:Q47)</f>
        <v>42</v>
      </c>
      <c r="R48" s="363">
        <f>SUM(R6,R18,R31,R32,R35,R37:R41,R44:R47)</f>
        <v>33</v>
      </c>
      <c r="S48" s="363">
        <f>T48+U48</f>
        <v>89</v>
      </c>
      <c r="T48" s="363">
        <f>SUM(T6,T18,T31,T32,T35,T37:T41,T44:T47)</f>
        <v>50</v>
      </c>
      <c r="U48" s="363">
        <f>SUM(U6,U18,U31,U32,U35,U37:U41,U44:U47)</f>
        <v>39</v>
      </c>
      <c r="V48" s="363">
        <f>W48+X48</f>
        <v>62</v>
      </c>
      <c r="W48" s="363">
        <f>SUM(W6,W18,W31,W32,W35,W37:W41,W44:W47)</f>
        <v>39</v>
      </c>
      <c r="X48" s="363">
        <f>SUM(X6,X18,X31,X32,X35,X37:X41,X44:X47)</f>
        <v>23</v>
      </c>
      <c r="Y48" s="363">
        <f>Z48+AA48</f>
        <v>42</v>
      </c>
      <c r="Z48" s="363">
        <f>SUM(Z6,Z18,Z31,Z32,Z35,Z37:Z41,Z44:Z47)</f>
        <v>22</v>
      </c>
      <c r="AA48" s="363">
        <f>SUM(AA6,AA18,AA31,AA32,AA35,AA37:AA41,AA44:AA47)</f>
        <v>20</v>
      </c>
      <c r="AB48" s="363">
        <f>AC48+AD48</f>
        <v>268</v>
      </c>
      <c r="AC48" s="363">
        <f>SUM(Q48,T48,W48,Z48)</f>
        <v>153</v>
      </c>
      <c r="AD48" s="363">
        <f>SUM(R48,U48,X48,AA48)</f>
        <v>115</v>
      </c>
      <c r="AE48" s="363">
        <f>AF48+AG48</f>
        <v>330</v>
      </c>
      <c r="AF48" s="363">
        <f>SUM(AF6,AF18,AF31,AF32,AF35,AF37:AF41,AF44:AF47)</f>
        <v>137</v>
      </c>
      <c r="AG48" s="363">
        <f>SUM(AG6,AG18,AG31,AG32,AG35,AG37:AG41,AG44:AG47)</f>
        <v>193</v>
      </c>
      <c r="AH48" s="363">
        <f>AI48+AJ48</f>
        <v>133</v>
      </c>
      <c r="AI48" s="363">
        <f>SUM(AI6,AI18,AI31,AI32,AI35,AI37:AI41,AI44:AI47)</f>
        <v>16</v>
      </c>
      <c r="AJ48" s="364">
        <f>SUM(AJ6,AJ18,AJ31,AJ32,AJ35,AJ37:AJ41,AJ44:AJ47)</f>
        <v>117</v>
      </c>
      <c r="AK48" s="156"/>
      <c r="AL48" s="157"/>
    </row>
    <row r="49" spans="1:38" s="158" customFormat="1" ht="18" customHeight="1" x14ac:dyDescent="0.25">
      <c r="A49" s="174" t="s">
        <v>371</v>
      </c>
      <c r="B49" s="365" t="s">
        <v>323</v>
      </c>
      <c r="C49" s="220"/>
      <c r="D49" s="178">
        <f t="shared" si="0"/>
        <v>1788</v>
      </c>
      <c r="E49" s="178">
        <f>SUMIF('[1]高校(学科別)'!$B$105:$B$126,"普通",'[1]高校(学科別)'!$E$105:$E$126)</f>
        <v>1035</v>
      </c>
      <c r="F49" s="178">
        <f>SUMIF('[1]高校(学科別)'!$B$105:$B$126,"普通",'[1]高校(学科別)'!$F$105:$F$126)</f>
        <v>753</v>
      </c>
      <c r="G49" s="178">
        <f t="shared" si="1"/>
        <v>1773</v>
      </c>
      <c r="H49" s="177">
        <f>SUMIF('[1]高校(学科別)'!$B$105:$B$126,"普通",'[1]高校(学科別)'!$H$105:$H$126)</f>
        <v>1039</v>
      </c>
      <c r="I49" s="177">
        <f>SUMIF('[1]高校(学科別)'!$B$105:$B$126,"普通",'[1]高校(学科別)'!$I$105:$I$126)</f>
        <v>734</v>
      </c>
      <c r="J49" s="177">
        <f t="shared" si="2"/>
        <v>1692</v>
      </c>
      <c r="K49" s="177">
        <f>SUMIF('[1]高校(学科別)'!$B$105:$B$126,"普通",'[1]高校(学科別)'!$K$105:$K$126)</f>
        <v>969</v>
      </c>
      <c r="L49" s="177">
        <f>SUMIF('[1]高校(学科別)'!$B$105:$B$126,"普通",'[1]高校(学科別)'!$L$105:$L$126)</f>
        <v>723</v>
      </c>
      <c r="M49" s="178">
        <f t="shared" si="3"/>
        <v>5253</v>
      </c>
      <c r="N49" s="178">
        <f t="shared" ref="N49:O51" si="7">E49+H49+K49</f>
        <v>3043</v>
      </c>
      <c r="O49" s="178">
        <f t="shared" si="7"/>
        <v>2210</v>
      </c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>
        <f>AF49+AG49</f>
        <v>1184</v>
      </c>
      <c r="AF49" s="249">
        <f>'[1]高校(学科別)'!AF132</f>
        <v>624</v>
      </c>
      <c r="AG49" s="249">
        <f>'[1]高校(学科別)'!AG132</f>
        <v>560</v>
      </c>
      <c r="AH49" s="250"/>
      <c r="AI49" s="249"/>
      <c r="AJ49" s="222"/>
      <c r="AK49" s="156"/>
      <c r="AL49" s="157"/>
    </row>
    <row r="50" spans="1:38" s="158" customFormat="1" ht="18" customHeight="1" x14ac:dyDescent="0.25">
      <c r="A50" s="340"/>
      <c r="B50" s="344" t="s">
        <v>349</v>
      </c>
      <c r="C50" s="344" t="s">
        <v>349</v>
      </c>
      <c r="D50" s="345">
        <f t="shared" si="0"/>
        <v>66</v>
      </c>
      <c r="E50" s="345">
        <f>SUMIF('[1]高校(学科別)'!$B$105:$B$126,"商業",'[1]高校(学科別)'!$E$105:$E$126)</f>
        <v>43</v>
      </c>
      <c r="F50" s="345">
        <f>SUMIF('[1]高校(学科別)'!$B$105:$B$126,"商業",'[1]高校(学科別)'!$F$105:$F$126)</f>
        <v>23</v>
      </c>
      <c r="G50" s="345">
        <f t="shared" si="1"/>
        <v>72</v>
      </c>
      <c r="H50" s="345">
        <f>SUMIF('[1]高校(学科別)'!$B$105:$B$126,"商業",'[1]高校(学科別)'!$H$105:$H$126)</f>
        <v>39</v>
      </c>
      <c r="I50" s="345">
        <f>SUMIF('[1]高校(学科別)'!$B$105:$B$126,"商業",'[1]高校(学科別)'!$I$105:$I$126)</f>
        <v>33</v>
      </c>
      <c r="J50" s="345">
        <f t="shared" si="2"/>
        <v>61</v>
      </c>
      <c r="K50" s="345">
        <f>SUMIF('[1]高校(学科別)'!$B$105:$B$126,"商業",'[1]高校(学科別)'!$K$105:$K$126)</f>
        <v>28</v>
      </c>
      <c r="L50" s="345">
        <f>SUMIF('[1]高校(学科別)'!$B$105:$B$126,"商業",'[1]高校(学科別)'!$L$105:$L$126)</f>
        <v>33</v>
      </c>
      <c r="M50" s="345">
        <f t="shared" si="3"/>
        <v>199</v>
      </c>
      <c r="N50" s="345">
        <f t="shared" si="7"/>
        <v>110</v>
      </c>
      <c r="O50" s="345">
        <f t="shared" si="7"/>
        <v>89</v>
      </c>
      <c r="P50" s="353"/>
      <c r="Q50" s="353"/>
      <c r="R50" s="353"/>
      <c r="S50" s="353"/>
      <c r="T50" s="353"/>
      <c r="U50" s="353"/>
      <c r="V50" s="353"/>
      <c r="W50" s="353"/>
      <c r="X50" s="353"/>
      <c r="Y50" s="347"/>
      <c r="Z50" s="347"/>
      <c r="AA50" s="347"/>
      <c r="AB50" s="347"/>
      <c r="AC50" s="347"/>
      <c r="AD50" s="347"/>
      <c r="AE50" s="347"/>
      <c r="AF50" s="347"/>
      <c r="AG50" s="347"/>
      <c r="AH50" s="348"/>
      <c r="AI50" s="347"/>
      <c r="AJ50" s="349"/>
      <c r="AK50" s="156"/>
      <c r="AL50" s="157"/>
    </row>
    <row r="51" spans="1:38" s="158" customFormat="1" ht="18" customHeight="1" x14ac:dyDescent="0.25">
      <c r="A51" s="340"/>
      <c r="B51" s="196" t="s">
        <v>372</v>
      </c>
      <c r="C51" s="196" t="s">
        <v>373</v>
      </c>
      <c r="D51" s="197">
        <f t="shared" si="0"/>
        <v>70</v>
      </c>
      <c r="E51" s="357">
        <f>SUMIF('[1]高校(学科別)'!$C$105:$C$126,"食物",'[1]高校(学科別)'!$E$105:$E$126)</f>
        <v>31</v>
      </c>
      <c r="F51" s="357">
        <f>SUMIF('[1]高校(学科別)'!$C$105:$C$126,"食物",'[1]高校(学科別)'!$F$105:$F$126)</f>
        <v>39</v>
      </c>
      <c r="G51" s="197">
        <f t="shared" si="1"/>
        <v>53</v>
      </c>
      <c r="H51" s="357">
        <f>SUMIF('[1]高校(学科別)'!$C$105:$C$126,"食物",'[1]高校(学科別)'!$H$105:$H$126)</f>
        <v>26</v>
      </c>
      <c r="I51" s="357">
        <f>SUMIF('[1]高校(学科別)'!$C$105:$C$126,"食物",'[1]高校(学科別)'!$I$105:$I$126)</f>
        <v>27</v>
      </c>
      <c r="J51" s="357">
        <f t="shared" si="2"/>
        <v>44</v>
      </c>
      <c r="K51" s="357">
        <f>SUMIF('[1]高校(学科別)'!$C$105:$C$126,"食物",'[1]高校(学科別)'!$K$105:$K$126)</f>
        <v>15</v>
      </c>
      <c r="L51" s="357">
        <f>SUMIF('[1]高校(学科別)'!$C$105:$C$126,"食物",'[1]高校(学科別)'!$L$105:$L$126)</f>
        <v>29</v>
      </c>
      <c r="M51" s="197">
        <f t="shared" si="3"/>
        <v>167</v>
      </c>
      <c r="N51" s="197">
        <f t="shared" si="7"/>
        <v>72</v>
      </c>
      <c r="O51" s="197">
        <f t="shared" si="7"/>
        <v>95</v>
      </c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9"/>
      <c r="AI51" s="198"/>
      <c r="AJ51" s="200"/>
      <c r="AK51" s="156"/>
      <c r="AL51" s="157"/>
    </row>
    <row r="52" spans="1:38" s="158" customFormat="1" ht="18" customHeight="1" x14ac:dyDescent="0.25">
      <c r="A52" s="340"/>
      <c r="B52" s="341" t="s">
        <v>355</v>
      </c>
      <c r="C52" s="341" t="s">
        <v>374</v>
      </c>
      <c r="D52" s="346">
        <f>E52+F52</f>
        <v>34</v>
      </c>
      <c r="E52" s="346">
        <f>SUMIF('[1]高校(学科別)'!$C$105:$C$126,"衛生看護",'[1]高校(学科別)'!$E$105:$E$126)</f>
        <v>5</v>
      </c>
      <c r="F52" s="346">
        <f>SUMIF('[1]高校(学科別)'!$C$105:$C$126,"衛生看護",'[1]高校(学科別)'!$F$105:$F$126)</f>
        <v>29</v>
      </c>
      <c r="G52" s="346">
        <f>H52+I52</f>
        <v>43</v>
      </c>
      <c r="H52" s="346">
        <f>SUMIF('[1]高校(学科別)'!$C$105:$C$126,"衛生看護",'[1]高校(学科別)'!$H$105:$H$126)</f>
        <v>4</v>
      </c>
      <c r="I52" s="346">
        <f>SUMIF('[1]高校(学科別)'!$C$105:$C$126,"衛生看護",'[1]高校(学科別)'!$I$105:$I$126)</f>
        <v>39</v>
      </c>
      <c r="J52" s="346">
        <f>K52+L52</f>
        <v>53</v>
      </c>
      <c r="K52" s="346">
        <f>SUMIF('[1]高校(学科別)'!$C$105:$C$126,"衛生看護",'[1]高校(学科別)'!$K$105:$K$126)</f>
        <v>4</v>
      </c>
      <c r="L52" s="346">
        <f>SUMIF('[1]高校(学科別)'!$C$105:$C$126,"衛生看護",'[1]高校(学科別)'!$L$105:$L$126)</f>
        <v>49</v>
      </c>
      <c r="M52" s="346">
        <f>N52+O52</f>
        <v>130</v>
      </c>
      <c r="N52" s="346">
        <f>E52+H52+K52</f>
        <v>13</v>
      </c>
      <c r="O52" s="346">
        <f>F52+I52+L52</f>
        <v>117</v>
      </c>
      <c r="P52" s="350"/>
      <c r="Q52" s="350"/>
      <c r="R52" s="350"/>
      <c r="S52" s="350"/>
      <c r="T52" s="350"/>
      <c r="U52" s="350"/>
      <c r="V52" s="350"/>
      <c r="W52" s="350"/>
      <c r="X52" s="350"/>
      <c r="Y52" s="350"/>
      <c r="Z52" s="350"/>
      <c r="AA52" s="350"/>
      <c r="AB52" s="350"/>
      <c r="AC52" s="350"/>
      <c r="AD52" s="350"/>
      <c r="AE52" s="350"/>
      <c r="AF52" s="350"/>
      <c r="AG52" s="350"/>
      <c r="AH52" s="230">
        <f>AI52+AJ52</f>
        <v>49</v>
      </c>
      <c r="AI52" s="346">
        <f>SUMIF('[1]高校(学科別)'!$C$105:$C$126,"衛生看護",'[1]高校(学科別)'!$AI$105:$AI$126)</f>
        <v>7</v>
      </c>
      <c r="AJ52" s="248">
        <f>SUMIF('[1]高校(学科別)'!$C$105:$C$126,"衛生看護",'[1]高校(学科別)'!$AJ$105:$AJ$126)</f>
        <v>42</v>
      </c>
      <c r="AK52" s="156"/>
      <c r="AL52" s="157"/>
    </row>
    <row r="53" spans="1:38" s="158" customFormat="1" ht="18" customHeight="1" x14ac:dyDescent="0.25">
      <c r="A53" s="340"/>
      <c r="B53" s="196"/>
      <c r="C53" s="356" t="s">
        <v>375</v>
      </c>
      <c r="D53" s="357">
        <f>E53+F53</f>
        <v>18</v>
      </c>
      <c r="E53" s="357">
        <f>SUMIF('[1]高校(学科別)'!$C$105:$C$126,"看護",'[1]高校(学科別)'!$E$105:$E$126)</f>
        <v>4</v>
      </c>
      <c r="F53" s="357">
        <f>SUMIF('[1]高校(学科別)'!$C$105:$C$126,"看護",'[1]高校(学科別)'!$F$105:$F$126)</f>
        <v>14</v>
      </c>
      <c r="G53" s="357">
        <f>H53+I53</f>
        <v>25</v>
      </c>
      <c r="H53" s="357">
        <f>SUMIF('[1]高校(学科別)'!$C$105:$C$126,"看護",'[1]高校(学科別)'!$H$105:$H$126)</f>
        <v>2</v>
      </c>
      <c r="I53" s="357">
        <f>SUMIF('[1]高校(学科別)'!$C$105:$C$126,"看護",'[1]高校(学科別)'!$I$105:$I$126)</f>
        <v>23</v>
      </c>
      <c r="J53" s="357">
        <f>K53+L53</f>
        <v>11</v>
      </c>
      <c r="K53" s="357">
        <f>SUMIF('[1]高校(学科別)'!$C$105:$C$126,"看護",'[1]高校(学科別)'!$K$105:$K$126)</f>
        <v>1</v>
      </c>
      <c r="L53" s="357">
        <f>SUMIF('[1]高校(学科別)'!$C$105:$C$126,"看護",'[1]高校(学科別)'!$L$105:$L$126)</f>
        <v>10</v>
      </c>
      <c r="M53" s="357">
        <f>N53+O53</f>
        <v>54</v>
      </c>
      <c r="N53" s="357">
        <f>E53+H53+K53</f>
        <v>7</v>
      </c>
      <c r="O53" s="357">
        <f>F53+I53+L53</f>
        <v>47</v>
      </c>
      <c r="P53" s="358"/>
      <c r="Q53" s="358"/>
      <c r="R53" s="358"/>
      <c r="S53" s="358"/>
      <c r="T53" s="358"/>
      <c r="U53" s="358"/>
      <c r="V53" s="358"/>
      <c r="W53" s="358"/>
      <c r="X53" s="358"/>
      <c r="Y53" s="358"/>
      <c r="Z53" s="358"/>
      <c r="AA53" s="358"/>
      <c r="AB53" s="358"/>
      <c r="AC53" s="358"/>
      <c r="AD53" s="358"/>
      <c r="AE53" s="358"/>
      <c r="AF53" s="358"/>
      <c r="AG53" s="358"/>
      <c r="AH53" s="360">
        <f>AI53+AJ53</f>
        <v>27</v>
      </c>
      <c r="AI53" s="197">
        <f>SUMIF('[1]高校(学科別)'!$C$105:$C$126,"看護",'[1]高校(学科別)'!$AI$105:$AI$126)</f>
        <v>2</v>
      </c>
      <c r="AJ53" s="243">
        <f>SUMIF('[1]高校(学科別)'!$C$105:$C$126,"看護",'[1]高校(学科別)'!$AJ$105:$AJ$126)</f>
        <v>25</v>
      </c>
      <c r="AK53" s="156"/>
      <c r="AL53" s="157"/>
    </row>
    <row r="54" spans="1:38" s="158" customFormat="1" ht="18" customHeight="1" x14ac:dyDescent="0.25">
      <c r="A54" s="340"/>
      <c r="B54" s="196"/>
      <c r="C54" s="341" t="s">
        <v>376</v>
      </c>
      <c r="D54" s="346">
        <f>E54+F54</f>
        <v>52</v>
      </c>
      <c r="E54" s="345">
        <f>SUM(E52:E53)</f>
        <v>9</v>
      </c>
      <c r="F54" s="345">
        <f>SUM(F52:F53)</f>
        <v>43</v>
      </c>
      <c r="G54" s="346">
        <f>H54+I54</f>
        <v>68</v>
      </c>
      <c r="H54" s="345">
        <f>SUM(H52:H53)</f>
        <v>6</v>
      </c>
      <c r="I54" s="345">
        <f>SUM(I52:I53)</f>
        <v>62</v>
      </c>
      <c r="J54" s="346">
        <f>K54+L54</f>
        <v>64</v>
      </c>
      <c r="K54" s="345">
        <f>SUM(K52:K53)</f>
        <v>5</v>
      </c>
      <c r="L54" s="345">
        <f>SUM(L52:L53)</f>
        <v>59</v>
      </c>
      <c r="M54" s="346">
        <f>N54+O54</f>
        <v>184</v>
      </c>
      <c r="N54" s="346">
        <f>SUM(N52:N53)</f>
        <v>20</v>
      </c>
      <c r="O54" s="346">
        <f>SUM(O52:O53)</f>
        <v>164</v>
      </c>
      <c r="P54" s="350"/>
      <c r="Q54" s="350"/>
      <c r="R54" s="350"/>
      <c r="S54" s="350"/>
      <c r="T54" s="350"/>
      <c r="U54" s="350"/>
      <c r="V54" s="350"/>
      <c r="W54" s="350"/>
      <c r="X54" s="350"/>
      <c r="Y54" s="350"/>
      <c r="Z54" s="350"/>
      <c r="AA54" s="350"/>
      <c r="AB54" s="350"/>
      <c r="AC54" s="350"/>
      <c r="AD54" s="350"/>
      <c r="AE54" s="350"/>
      <c r="AF54" s="350"/>
      <c r="AG54" s="350"/>
      <c r="AH54" s="230">
        <f>AI54+AJ54</f>
        <v>76</v>
      </c>
      <c r="AI54" s="345">
        <f>SUM(AI52:AI53)</f>
        <v>9</v>
      </c>
      <c r="AJ54" s="355">
        <f>SUM(AJ52:AJ53)</f>
        <v>67</v>
      </c>
      <c r="AK54" s="156"/>
      <c r="AL54" s="157"/>
    </row>
    <row r="55" spans="1:38" s="158" customFormat="1" ht="22.5" customHeight="1" x14ac:dyDescent="0.25">
      <c r="A55" s="340"/>
      <c r="B55" s="533" t="s">
        <v>370</v>
      </c>
      <c r="C55" s="535"/>
      <c r="D55" s="346">
        <f>E55+F55</f>
        <v>1976</v>
      </c>
      <c r="E55" s="346">
        <f>E49+E50+E51+E54</f>
        <v>1118</v>
      </c>
      <c r="F55" s="346">
        <f>F49+F50+F51+F54</f>
        <v>858</v>
      </c>
      <c r="G55" s="346">
        <f>H55+I55</f>
        <v>1966</v>
      </c>
      <c r="H55" s="346">
        <f>H49+H50+H51+H54</f>
        <v>1110</v>
      </c>
      <c r="I55" s="346">
        <f>I49+I50+I51+I54</f>
        <v>856</v>
      </c>
      <c r="J55" s="346">
        <f t="shared" si="2"/>
        <v>1861</v>
      </c>
      <c r="K55" s="346">
        <f>K49+K50+K51+K54</f>
        <v>1017</v>
      </c>
      <c r="L55" s="346">
        <f>L49+L50+L51+L54</f>
        <v>844</v>
      </c>
      <c r="M55" s="346">
        <f t="shared" si="3"/>
        <v>5803</v>
      </c>
      <c r="N55" s="346">
        <f>E55+H55+K55</f>
        <v>3245</v>
      </c>
      <c r="O55" s="346">
        <f>F55+I55+L55</f>
        <v>2558</v>
      </c>
      <c r="P55" s="350"/>
      <c r="Q55" s="350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>
        <f>SUM(AE49:AE54)</f>
        <v>1184</v>
      </c>
      <c r="AF55" s="350">
        <f>SUM(AF49:AF54)</f>
        <v>624</v>
      </c>
      <c r="AG55" s="350">
        <f>SUM(AG49:AG54)</f>
        <v>560</v>
      </c>
      <c r="AH55" s="230">
        <f>AI55+AJ55</f>
        <v>76</v>
      </c>
      <c r="AI55" s="346">
        <f>AI49+AI50+AI51+AI54</f>
        <v>9</v>
      </c>
      <c r="AJ55" s="364">
        <f>AJ49+AJ50+AJ51+AJ54</f>
        <v>67</v>
      </c>
      <c r="AK55" s="156"/>
      <c r="AL55" s="157"/>
    </row>
    <row r="56" spans="1:38" s="158" customFormat="1" ht="26.25" customHeight="1" x14ac:dyDescent="0.25">
      <c r="A56" s="553" t="s">
        <v>316</v>
      </c>
      <c r="B56" s="573"/>
      <c r="C56" s="574"/>
      <c r="D56" s="170">
        <f t="shared" ref="D56:AJ56" si="8">D48+D55</f>
        <v>7728</v>
      </c>
      <c r="E56" s="170">
        <f t="shared" si="8"/>
        <v>3972</v>
      </c>
      <c r="F56" s="170">
        <f t="shared" si="8"/>
        <v>3756</v>
      </c>
      <c r="G56" s="170">
        <f t="shared" si="8"/>
        <v>7635</v>
      </c>
      <c r="H56" s="170">
        <f t="shared" si="8"/>
        <v>3897</v>
      </c>
      <c r="I56" s="170">
        <f t="shared" si="8"/>
        <v>3738</v>
      </c>
      <c r="J56" s="170">
        <f t="shared" si="8"/>
        <v>7510</v>
      </c>
      <c r="K56" s="170">
        <f t="shared" si="8"/>
        <v>3773</v>
      </c>
      <c r="L56" s="170">
        <f t="shared" si="8"/>
        <v>3737</v>
      </c>
      <c r="M56" s="170">
        <f t="shared" si="8"/>
        <v>22873</v>
      </c>
      <c r="N56" s="170">
        <f t="shared" si="8"/>
        <v>11642</v>
      </c>
      <c r="O56" s="170">
        <f t="shared" si="8"/>
        <v>11231</v>
      </c>
      <c r="P56" s="170">
        <f t="shared" si="8"/>
        <v>75</v>
      </c>
      <c r="Q56" s="170">
        <f t="shared" si="8"/>
        <v>42</v>
      </c>
      <c r="R56" s="170">
        <f t="shared" si="8"/>
        <v>33</v>
      </c>
      <c r="S56" s="170">
        <f t="shared" si="8"/>
        <v>89</v>
      </c>
      <c r="T56" s="170">
        <f t="shared" si="8"/>
        <v>50</v>
      </c>
      <c r="U56" s="170">
        <f t="shared" si="8"/>
        <v>39</v>
      </c>
      <c r="V56" s="170">
        <f t="shared" si="8"/>
        <v>62</v>
      </c>
      <c r="W56" s="170">
        <f t="shared" si="8"/>
        <v>39</v>
      </c>
      <c r="X56" s="170">
        <f t="shared" si="8"/>
        <v>23</v>
      </c>
      <c r="Y56" s="170">
        <f t="shared" si="8"/>
        <v>42</v>
      </c>
      <c r="Z56" s="170">
        <f t="shared" si="8"/>
        <v>22</v>
      </c>
      <c r="AA56" s="170">
        <f t="shared" si="8"/>
        <v>20</v>
      </c>
      <c r="AB56" s="170">
        <f t="shared" si="8"/>
        <v>268</v>
      </c>
      <c r="AC56" s="170">
        <f t="shared" si="8"/>
        <v>153</v>
      </c>
      <c r="AD56" s="170">
        <f t="shared" si="8"/>
        <v>115</v>
      </c>
      <c r="AE56" s="170">
        <f t="shared" si="8"/>
        <v>1514</v>
      </c>
      <c r="AF56" s="170">
        <f t="shared" si="8"/>
        <v>761</v>
      </c>
      <c r="AG56" s="170">
        <f t="shared" si="8"/>
        <v>753</v>
      </c>
      <c r="AH56" s="324">
        <f t="shared" si="8"/>
        <v>209</v>
      </c>
      <c r="AI56" s="170">
        <f t="shared" si="8"/>
        <v>25</v>
      </c>
      <c r="AJ56" s="323">
        <f t="shared" si="8"/>
        <v>184</v>
      </c>
      <c r="AK56" s="156"/>
      <c r="AL56" s="157"/>
    </row>
    <row r="57" spans="1:38" ht="21.75" customHeight="1" x14ac:dyDescent="0.25">
      <c r="AK57" s="368"/>
    </row>
  </sheetData>
  <mergeCells count="10">
    <mergeCell ref="G1:N1"/>
    <mergeCell ref="R1:AC1"/>
    <mergeCell ref="A2:A5"/>
    <mergeCell ref="B2:B5"/>
    <mergeCell ref="C2:C5"/>
    <mergeCell ref="AH2:AJ4"/>
    <mergeCell ref="AE3:AG4"/>
    <mergeCell ref="B48:C48"/>
    <mergeCell ref="B55:C55"/>
    <mergeCell ref="A56:C56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52" firstPageNumber="30" fitToHeight="0" pageOrder="overThenDown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高校(学校別)</vt:lpstr>
      <vt:lpstr>高校(学科別)</vt:lpstr>
      <vt:lpstr>高校(公私別)</vt:lpstr>
      <vt:lpstr>'高校(学科別)'!Print_Area</vt:lpstr>
      <vt:lpstr>'高校(学校別)'!Print_Area</vt:lpstr>
      <vt:lpstr>'高校(公私別)'!Print_Area</vt:lpstr>
      <vt:lpstr>'高校(学科別)'!Print_Titles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cp:lastPrinted>2024-08-26T05:31:26Z</cp:lastPrinted>
  <dcterms:created xsi:type="dcterms:W3CDTF">2024-08-26T05:21:37Z</dcterms:created>
  <dcterms:modified xsi:type="dcterms:W3CDTF">2024-08-26T09:24:59Z</dcterms:modified>
</cp:coreProperties>
</file>